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5720" activeTab="0"/>
  </bookViews>
  <sheets>
    <sheet name="Tabel orase" sheetId="1" r:id="rId1"/>
    <sheet name="Bucuresti" sheetId="2" r:id="rId2"/>
    <sheet name="Ploiesti" sheetId="3" r:id="rId3"/>
    <sheet name="Plopeni" sheetId="4" r:id="rId4"/>
    <sheet name="Uricani" sheetId="5" r:id="rId5"/>
  </sheets>
  <definedNames>
    <definedName name="_xlnm._FilterDatabase" localSheetId="1" hidden="1">'Bucuresti'!$A$3:$K$123</definedName>
    <definedName name="_xlnm._FilterDatabase" localSheetId="2" hidden="1">'Ploiesti'!$A$3:$L$24</definedName>
    <definedName name="_xlnm._FilterDatabase" localSheetId="3" hidden="1">'Plopeni'!$B$3:$L$47</definedName>
    <definedName name="_xlnm._FilterDatabase" localSheetId="0" hidden="1">'Tabel orase'!$B$5:$Y$108</definedName>
    <definedName name="_xlnm._FilterDatabase" localSheetId="4" hidden="1">'Uricani'!$A$3:$L$38</definedName>
  </definedNames>
  <calcPr fullCalcOnLoad="1"/>
</workbook>
</file>

<file path=xl/sharedStrings.xml><?xml version="1.0" encoding="utf-8"?>
<sst xmlns="http://schemas.openxmlformats.org/spreadsheetml/2006/main" count="1104" uniqueCount="409">
  <si>
    <t>Altele</t>
  </si>
  <si>
    <t>Blocuri de beton-prefabricate - Nord</t>
  </si>
  <si>
    <t>Blocuri de beton-prefabricate - Sud</t>
  </si>
  <si>
    <t>Blocuri de cărămidă - Nord</t>
  </si>
  <si>
    <t>Blocuri de cărămidă - Sud</t>
  </si>
  <si>
    <t>Filipeşti de Pădure - Minieri</t>
  </si>
  <si>
    <t>Filipeşti de Pădure</t>
  </si>
  <si>
    <t>Floreşti</t>
  </si>
  <si>
    <t>Slănic</t>
  </si>
  <si>
    <t>Urlaţi</t>
  </si>
  <si>
    <t>Valea Călugărească</t>
  </si>
  <si>
    <t>Băicoi</t>
  </si>
  <si>
    <t>Bărcăneşti</t>
  </si>
  <si>
    <t>Buşteni</t>
  </si>
  <si>
    <t>Boldeşti-Scăieni</t>
  </si>
  <si>
    <t>Case duplex</t>
  </si>
  <si>
    <t>Blocuri 1970-T turn patrat cf2g</t>
  </si>
  <si>
    <t>Blocuri 1970-T lat cu hornuri 20x20m cf2d</t>
  </si>
  <si>
    <t>Blocuri 1970-T lat cu hornuri cf2d</t>
  </si>
  <si>
    <t>Blocuri 1970-T drept 24×14m</t>
  </si>
  <si>
    <t>Blocuri 1970-T drept 25×13m cf3sd</t>
  </si>
  <si>
    <t>Blocuri 1970-T drept 22×13m cf3sd</t>
  </si>
  <si>
    <t>Blocuri 1970-T lat cu hornuri 30x20m</t>
  </si>
  <si>
    <t>Blocuri 1970-T drept cf3sd 23×13m</t>
  </si>
  <si>
    <t>Blocuri 1975-T drept/colt 30x11m</t>
  </si>
  <si>
    <t>Blocuri 1975-T cruce mic cf2d</t>
  </si>
  <si>
    <t>Blocuri 1975-T drept cf1d drept</t>
  </si>
  <si>
    <t>Blocuri 1975-T drept cf1d colt</t>
  </si>
  <si>
    <t>Blocuri 1975-T drept 22×16m garsoniere cf2g</t>
  </si>
  <si>
    <t>Blocuri 1975-T unicate neidentificate</t>
  </si>
  <si>
    <t>Blocuri 1975-T drept cf1d</t>
  </si>
  <si>
    <t>Blocuri 1975-T drept 25x11m</t>
  </si>
  <si>
    <t>Blocuri 1975-T drept 26x11m</t>
  </si>
  <si>
    <t>Codlea</t>
  </si>
  <si>
    <t>Blocuri</t>
  </si>
  <si>
    <t>1970-1980</t>
  </si>
  <si>
    <t>1980-1990</t>
  </si>
  <si>
    <t>Buda</t>
  </si>
  <si>
    <t>1960-1970</t>
  </si>
  <si>
    <t>Plopeni</t>
  </si>
  <si>
    <t>Moreni</t>
  </si>
  <si>
    <t>Breaza</t>
  </si>
  <si>
    <t>Locuitori la bloc</t>
  </si>
  <si>
    <t>Brazi</t>
  </si>
  <si>
    <t>Mizil</t>
  </si>
  <si>
    <t>Sinaia</t>
  </si>
  <si>
    <t>Azuga</t>
  </si>
  <si>
    <t>Comarnic</t>
  </si>
  <si>
    <t>Predeal</t>
  </si>
  <si>
    <t>Mija</t>
  </si>
  <si>
    <t>1950-1970</t>
  </si>
  <si>
    <t>(1et, 8ap)</t>
  </si>
  <si>
    <t>(9et, 38ap)</t>
  </si>
  <si>
    <t>AL</t>
  </si>
  <si>
    <t>Apartamente</t>
  </si>
  <si>
    <t>Iscroni</t>
  </si>
  <si>
    <t>Lipsa Google Streetview (2017)</t>
  </si>
  <si>
    <t>1 Decembrie</t>
  </si>
  <si>
    <t>Bragadiru</t>
  </si>
  <si>
    <t>Jilava</t>
  </si>
  <si>
    <t>Cornetu</t>
  </si>
  <si>
    <t>GR</t>
  </si>
  <si>
    <t>IF</t>
  </si>
  <si>
    <t>PH</t>
  </si>
  <si>
    <t>DB</t>
  </si>
  <si>
    <t>BV</t>
  </si>
  <si>
    <t>Fundulea</t>
  </si>
  <si>
    <t>CL</t>
  </si>
  <si>
    <t>B</t>
  </si>
  <si>
    <t>CT</t>
  </si>
  <si>
    <t>Ion Luca Caragiale</t>
  </si>
  <si>
    <r>
      <t xml:space="preserve">Made by Teoalida - </t>
    </r>
    <r>
      <rPr>
        <b/>
        <u val="single"/>
        <sz val="14"/>
        <color indexed="49"/>
        <rFont val="Arial"/>
        <family val="2"/>
      </rPr>
      <t>www.teoalida.ro</t>
    </r>
  </si>
  <si>
    <t>1985-1990</t>
  </si>
  <si>
    <t>1975-1985</t>
  </si>
  <si>
    <t>Blocuri 1970-S cub cf2d</t>
  </si>
  <si>
    <t>Blocuri 1960-S drept cf2sd scara fata</t>
  </si>
  <si>
    <t>Blocuri 1960-S drept cf2sd scara spate</t>
  </si>
  <si>
    <t>(4et, 8-12ap, mag)</t>
  </si>
  <si>
    <t>Blocuri 1965-S cub decalat cf2sd 25x18m</t>
  </si>
  <si>
    <t>Blocuri 1960-T turn cf2sd 25x13m</t>
  </si>
  <si>
    <t>Blocuri 1960-T turn dublu cf2sd 52x12m</t>
  </si>
  <si>
    <t>Blocuri 1965-T turn dublu cf1dsd 42x16m</t>
  </si>
  <si>
    <t>Blocuri 1965-S cub cf2sd 18x14m</t>
  </si>
  <si>
    <t>Mogosoaia</t>
  </si>
  <si>
    <t>Titu</t>
  </si>
  <si>
    <t>Pucioasa</t>
  </si>
  <si>
    <t>Fieni</t>
  </si>
  <si>
    <t>BZ</t>
  </si>
  <si>
    <t>Categorie</t>
  </si>
  <si>
    <t>Zona G (intre Valea Ialomitei si Valea Argesului)</t>
  </si>
  <si>
    <t>Zona H (intre Valea Ialomitei si Raul Doamnei)</t>
  </si>
  <si>
    <t>Zona I (intre Raul Doamnei si Brasov)</t>
  </si>
  <si>
    <t>Zona J (in interioriul inelului Drumul Taberei)</t>
  </si>
  <si>
    <t>1965-1972</t>
  </si>
  <si>
    <t>Blocuri 1985-S decalat cf1d I</t>
  </si>
  <si>
    <t>(1et, 2ap)</t>
  </si>
  <si>
    <t>Blocuri 1975-S drept cf1d</t>
  </si>
  <si>
    <t>Blocuri 1985-S central mici cf1d</t>
  </si>
  <si>
    <t>G (3et, 19g)</t>
  </si>
  <si>
    <t>1970-1975</t>
  </si>
  <si>
    <t>GJ</t>
  </si>
  <si>
    <t>Motru</t>
  </si>
  <si>
    <t></t>
  </si>
  <si>
    <t></t>
  </si>
  <si>
    <t></t>
  </si>
  <si>
    <t></t>
  </si>
  <si>
    <t></t>
  </si>
  <si>
    <t>Popeşti-Leordeni</t>
  </si>
  <si>
    <t>Poiana Câmpina</t>
  </si>
  <si>
    <t>1980-1985</t>
  </si>
  <si>
    <t>C21</t>
  </si>
  <si>
    <t>C11</t>
  </si>
  <si>
    <t>C9 C10</t>
  </si>
  <si>
    <t>D15 D16 D17 D18 D19 D20</t>
  </si>
  <si>
    <t>B5</t>
  </si>
  <si>
    <t>AC17</t>
  </si>
  <si>
    <t>C1 C2 C3 C4 C5</t>
  </si>
  <si>
    <t>Snagov</t>
  </si>
  <si>
    <t>1955-1990</t>
  </si>
  <si>
    <t>Statistică apartamente - comparaţie între oraşe</t>
  </si>
  <si>
    <t>Cum se dă RATING 1-5 stele</t>
  </si>
  <si>
    <t>Îmi plac oraşele care care au procentaj mare din populaţie locuind la bloc iar cartierele de blocuri sunt grupate, fără a fi amestecate cu case.</t>
  </si>
  <si>
    <t>Experienţa acumulată studiind Ploiestiul în 2005-2007 îmi permite în prezent să spun cu aproximaţie numărul de apartamente din orice oraş din România.</t>
  </si>
  <si>
    <t>Fiecare oraş are niste blocuri unicat, non-standard, în cazul lor mi-e greu să îmi dau seama câte apartamente sunt în fiecare bloc, aşa că o plimbare prin oraş e necesară pentru a micşora marja de eroare sub 1%. De când cu Google Streetview nu mai e necesară plimbarea prin oras, am reverificat şi oraşele studiate în 2007-2008 pentru a reduce marja de eroare.</t>
  </si>
  <si>
    <t>O numărare aproximativă durează 1 ora pentru fiecare 20.000 locuitori şi are marja de eroare +/- 2% (+/- 5% înainte de lansarea Google Streetview), salvez imaginea din satelit în Paint şi pun puncte de diferite culori pe fiecare model de bloc, folosind Google Street View pentru a identifica modelele blocurilor, apoi scriu în Excel modelele blocurilor, număr punctele de fiecare culoare şi înmultesc cu numărul de apartamente din bloc.</t>
  </si>
  <si>
    <t>O primă estimare durează 1 minut şi are marja de eroare +/- 10%. Vizualizez oraşul din satelit pentru a aproxima suprafaţa ocupată de blocuri şi procentajul de locuitori la bloc din recensământul din 1992 (pentru că la recensămintele ulterioare populaţia a crescut sau scăzut în timp ce numărul de blocuri a rămas acelaşi), împarţind la 3 numărul de locuitori la bloc (în medie erau 3 persoane pe apartament în 1992).</t>
  </si>
  <si>
    <t>Cât durează să spun câte blocuri şi apartamente are un oraş?</t>
  </si>
  <si>
    <t>Definiţia unui "BLOC"</t>
  </si>
  <si>
    <t>În anii 1960 majoritatea blocurilor erau clădiri distincte, fiecare clădire având 1 adresă de bloc şi una sau mai multe scări. După 1975 majoritatea blocurilor au 1 scară, maxim 2 scări şi mai multe blocuri au fost alipite dând impresia că ar fi o singură clădire. De exemplu în locuitorii din cartierul meu, Bariera Bucureşti spun adeseori că stau în bloc 4 scara A-D, bloc 5 scara A-H, etc, ceea ce e incorect, sunt 4 blocuri alipite cu adrese distincte, 4A, 4B, 4C, 4D, fără a avea mai multe scări.</t>
  </si>
  <si>
    <t>În cazul altor oraşe am scris numărul de blocuri doar în cazul cartierelor din anii 1950-1960 unde fiecare bloc e o clădire distinctă. Pentru comparaţie între oraşe şi pentru munca dumneavoastră, vă recomand să folosiţi numărul de scări şi de apartamente, e mai relevant decât numărul de "blocuri".</t>
  </si>
  <si>
    <t>Există adrese mai complicate, de exemplu în cartierul Enăchiţă Văcărescu există blocul 121A cu o scară, 121B cu scările A şi B, 121C1 cu scările A şi B, 121C2 cu o scară.</t>
  </si>
  <si>
    <t>Eu am adresele blocurilor DOAR la Ploieşti şi Plopeni ceea ce mi-a permis să obţin numărul CORECT de blocuri. La Bucureşti am improvizat numărând fiecare scară ca fiind un bloc, exceptând blocurile cu 4 etaje din anii 1970 cu 2 şi 3 apartamente pe etaj la care rosturile împart blocul în segmente de 2 scări, fiecare segment fiind numărat ca 1 bloc, rezultând 17446 blocuri cu 20265 scări. Numărul real de adrese de bloc distince nu îl ştiu necunoscând sistemul de numerotare a blocurilor din Bucureşti.</t>
  </si>
  <si>
    <t>Numărul de apartamente mediu pe SCARĂ (nu pe bloc) este de 31 la Bucureşti şi de 15-23 la oraşe mici. Chiar şi 6.62 la comune gen Snagov care are 89 blocuri "vilă" cu doar 4-6 apartamente.</t>
  </si>
  <si>
    <t>Oficial fiecare clădire care are o adresă distinctă e numărată ca 1 bloc, Ploieştiul având 1739 blocuri totalizând 3090 scări şi 68000 apartamente +- 0.5%.</t>
  </si>
  <si>
    <t>Comparaţie între oraşele medii (5.000-20.000 apartamente)</t>
  </si>
  <si>
    <t>Comparaţie între oraşele mici (2.000-5.000 apartamente)</t>
  </si>
  <si>
    <t>Rating urbanism</t>
  </si>
  <si>
    <t>Apartamente / bloc</t>
  </si>
  <si>
    <t>Alte oraşe si comune</t>
  </si>
  <si>
    <t>Oraşele cu cifre roşii sunt estimări, le-am adăugat aici deoarece le-am studiat din satelit şi vreau să le fac statistici detaliate în viitor!</t>
  </si>
  <si>
    <t>Populaţie la recensământe</t>
  </si>
  <si>
    <t>Locuitori / apart</t>
  </si>
  <si>
    <t>Îmi place să fac statistici la arhitectura comunistă, numărând blocurile din fiecare model de bloc şi înmulţind cu numărul de apartamente din bloc. Tabelul de mai jos conţine sumarul numărului de blocuri şi apartamente din oraşele pe care le-am studiat, chiar şi explorat "pe teren" (cele de pe raza de 100 km din jurul Ploieştiului), în scopul de a face comparaţie între oraşe.</t>
  </si>
  <si>
    <t>4A 4B 9A 11A 11B 12A 12B 37A 37B 37C 37D 37E 37F 109 110 111 117 122 123 124 126 127 128 129 130</t>
  </si>
  <si>
    <t>125 147 148 149</t>
  </si>
  <si>
    <t>48 49 50 51 52 54 55 56 57 58 60 61 62 63 64 66 67 68 69 70</t>
  </si>
  <si>
    <t>27A 27B (36A)</t>
  </si>
  <si>
    <t>Caminul 36A a fost demolat in 2002, probabil era prea stricat ca sa mai merite reparat asa cum au fost reparate celelalte 2 camine</t>
  </si>
  <si>
    <t>Blocuri 1960-S drept cf2sd</t>
  </si>
  <si>
    <t>Blocuri 1960-S lat cu hornuri 14x20m cf2d</t>
  </si>
  <si>
    <t>Blocuri 1960-S cub H 23x21m</t>
  </si>
  <si>
    <t>Blocuri T drept 26x12m</t>
  </si>
  <si>
    <t>(4et, 10ap)</t>
  </si>
  <si>
    <t>(4et, 160c)</t>
  </si>
  <si>
    <t>Camine 50x10m</t>
  </si>
  <si>
    <t>1965-1970</t>
  </si>
  <si>
    <t>Blocuri cf2sd duble</t>
  </si>
  <si>
    <t>Blocuri cf3sd singure</t>
  </si>
  <si>
    <t>Blocuri cf3sd duble</t>
  </si>
  <si>
    <t>Case quaduplex model U</t>
  </si>
  <si>
    <t>Exemplu de statistică apartamente pentru 1 cartier din Ploieşti</t>
  </si>
  <si>
    <t>Exemplu de statistică apartamente pentru 1 cartier din Bucureşti</t>
  </si>
  <si>
    <t>Exemplu de statistică apartamente pentru 1 oraş</t>
  </si>
  <si>
    <t>Blocuri 1970-S cub cf2d 15x15m</t>
  </si>
  <si>
    <t>Model bloc</t>
  </si>
  <si>
    <t>Detalii bloc</t>
  </si>
  <si>
    <t>Blocuri neidentificate stradale</t>
  </si>
  <si>
    <t>Blocuri unicat decalat</t>
  </si>
  <si>
    <t>Blocuri unicat neidentificate</t>
  </si>
  <si>
    <t>Blocuri 1960-T turn Y 25x23m cf1sd</t>
  </si>
  <si>
    <t>Blocuri 1960-T turn forma ciudata 30x28m</t>
  </si>
  <si>
    <t>Blocuri 1960-T turn garsoniere cf2g</t>
  </si>
  <si>
    <t>Blocuri 1960-T turn scobit 28x20m cf1sd</t>
  </si>
  <si>
    <t>Blocuri 1960-T turn scobit 31x22m</t>
  </si>
  <si>
    <t>Blocuri 1965-T turn dublu 44x16m cf1d</t>
  </si>
  <si>
    <t>Blocuri 1965-T drept 27×11m cf2sd</t>
  </si>
  <si>
    <t>Blocuri 1965-T drept 28×10m cf2sd</t>
  </si>
  <si>
    <t>Blocuri 1965-T neidentificat garsoniere?</t>
  </si>
  <si>
    <t>Blocuri 1965-T turn dublu 44x16m cf1dsd</t>
  </si>
  <si>
    <t>Blocuri 1965-T turn dreptungiular 30×15m cf2d</t>
  </si>
  <si>
    <t>Blocuri 1965-T turn decalat 31×15m f2sd</t>
  </si>
  <si>
    <t>Blocuri 1965-T turn decalat 31×15m cf2sd</t>
  </si>
  <si>
    <t>Cartier PLOIESTI-NORD</t>
  </si>
  <si>
    <t>24 29 33 39 42 47 53 59 65 71 112 113</t>
  </si>
  <si>
    <t>(4et, 19ap)</t>
  </si>
  <si>
    <t>(4et, 120g)</t>
  </si>
  <si>
    <t>(4et, 14ap)</t>
  </si>
  <si>
    <t>Blocuri 1985-T unicat centru</t>
  </si>
  <si>
    <t>Blocuri 1985-S unicat centru</t>
  </si>
  <si>
    <t>Blocuri 1975-S unicat colturi</t>
  </si>
  <si>
    <t>Blocuri 1975-S unicat 45 grade</t>
  </si>
  <si>
    <t>Petroşani</t>
  </si>
  <si>
    <t>Blocuri 1960-S cub unicat 20x15m</t>
  </si>
  <si>
    <t>Blocuri 1960-S cub unicat 16x13m</t>
  </si>
  <si>
    <t>(9et, 120g)</t>
  </si>
  <si>
    <t>(8et, 36ap)</t>
  </si>
  <si>
    <t>(10et, 44ap)</t>
  </si>
  <si>
    <t>(10et, 40ap, mag)</t>
  </si>
  <si>
    <t>(10et, 30ap, mag)</t>
  </si>
  <si>
    <t>(10et, 66ap)</t>
  </si>
  <si>
    <t>(9et, 40ap)</t>
  </si>
  <si>
    <t>(8et, 40ap)</t>
  </si>
  <si>
    <t>(4et, 20ap)</t>
  </si>
  <si>
    <t>(10et, 33ap)</t>
  </si>
  <si>
    <t>(10et, 30-40ap, mag)</t>
  </si>
  <si>
    <t>(4et, 2sc, 15ap/sc)</t>
  </si>
  <si>
    <t>(3et, 16ap)</t>
  </si>
  <si>
    <t>(10et, 88g)</t>
  </si>
  <si>
    <t>(10et, 60ap, mag)</t>
  </si>
  <si>
    <t>(10et, 40ap?, mag)</t>
  </si>
  <si>
    <t>Blocuri 1980-S cruce cf2d</t>
  </si>
  <si>
    <t>Blocuri 1985-S decalat cf1d</t>
  </si>
  <si>
    <t>Blocuri 1985-S garsoniere H cf2g</t>
  </si>
  <si>
    <t>(1et, 12ap)</t>
  </si>
  <si>
    <t>(3et, 80c)</t>
  </si>
  <si>
    <t>Estimat</t>
  </si>
  <si>
    <t>(1et, 4ap)</t>
  </si>
  <si>
    <t>(4et, 25ap)</t>
  </si>
  <si>
    <t>(4et, 8/12ap, mag)</t>
  </si>
  <si>
    <t>(3et, 9ap, mag)</t>
  </si>
  <si>
    <t>(3et, 15ap)</t>
  </si>
  <si>
    <t>Verificat Google Streetview (Oct 2017)</t>
  </si>
  <si>
    <t>Verificat Google Streetview (Sep 2017)</t>
  </si>
  <si>
    <t>Verificat Google Streetview (Nov 2017)</t>
  </si>
  <si>
    <t>1965-1975</t>
  </si>
  <si>
    <t>Otopeni</t>
  </si>
  <si>
    <t>Gorgota</t>
  </si>
  <si>
    <t>Puchenii Mari</t>
  </si>
  <si>
    <t>Verificat pe teren (2008)</t>
  </si>
  <si>
    <t>Verificat pe teren (2005-2007)</t>
  </si>
  <si>
    <t>Case quaduplex model patrat</t>
  </si>
  <si>
    <t>Case quaduplex model W</t>
  </si>
  <si>
    <t>Case quaduplex patrat</t>
  </si>
  <si>
    <t>Blocuri 1980-S cruce garsoniere cf2g</t>
  </si>
  <si>
    <t>Satelit (2008), verificat Google Streetview (2017)</t>
  </si>
  <si>
    <t>1975-1990</t>
  </si>
  <si>
    <t>Oraş</t>
  </si>
  <si>
    <t>Bucureşti</t>
  </si>
  <si>
    <t>Constanţa</t>
  </si>
  <si>
    <t>Braşov</t>
  </si>
  <si>
    <t>Ploieşti</t>
  </si>
  <si>
    <t>Buzău</t>
  </si>
  <si>
    <t>Târgovişte</t>
  </si>
  <si>
    <t>Făgăraş</t>
  </si>
  <si>
    <t>Blocuri cf3nd lungi balcon-coridor</t>
  </si>
  <si>
    <t>(2et, 42ap)</t>
  </si>
  <si>
    <t>Camine 54x16m</t>
  </si>
  <si>
    <t>Camine 44x14m</t>
  </si>
  <si>
    <t>Camine unicat 42x15m</t>
  </si>
  <si>
    <t>(2et+M, 60c?)</t>
  </si>
  <si>
    <t>(4et, 18ap, mag)</t>
  </si>
  <si>
    <t>Camine scoala</t>
  </si>
  <si>
    <t>L (4et, 19ap)</t>
  </si>
  <si>
    <t>1960-1990</t>
  </si>
  <si>
    <t>1960-1975</t>
  </si>
  <si>
    <t>Blocuri 1980-T drept 26m</t>
  </si>
  <si>
    <t>Blocuri 1980-T colt neidentificat</t>
  </si>
  <si>
    <t>Blocuri 1980-T drept 26x11m si derivate</t>
  </si>
  <si>
    <t>Blocuri 1980-T drept 25x11m spate umflat</t>
  </si>
  <si>
    <t>Paroşeni</t>
  </si>
  <si>
    <t>Pleaşa</t>
  </si>
  <si>
    <t>1975-1980</t>
  </si>
  <si>
    <t>(4et, 20g)</t>
  </si>
  <si>
    <t>Adaugari in zona din anii 1950</t>
  </si>
  <si>
    <t>(4et, 12ap, mag)</t>
  </si>
  <si>
    <t>Verificat Martie 2017</t>
  </si>
  <si>
    <t>(4et, 20g/ap)</t>
  </si>
  <si>
    <t>1950-1990</t>
  </si>
  <si>
    <t>Blocuri 1965-S drept cf3sd</t>
  </si>
  <si>
    <t>Blocuri 1965-S garsoniere cf2g</t>
  </si>
  <si>
    <t>Blocuri 1970-S drept cf3nd</t>
  </si>
  <si>
    <t>Blocuri 1970-S cub cf3d</t>
  </si>
  <si>
    <t>Blocuri 1980-S drept cf2sd</t>
  </si>
  <si>
    <t>Blocuri 1980-S drept cf2g</t>
  </si>
  <si>
    <t>Buftea</t>
  </si>
  <si>
    <t>1950-1960</t>
  </si>
  <si>
    <t>Procent la bloc</t>
  </si>
  <si>
    <t>Blocuri scări</t>
  </si>
  <si>
    <t>Limita dintre partea sudica si partea nordica poate fi considerata atat calea ferata cat si strada Victoriei</t>
  </si>
  <si>
    <t>Aparta-mente</t>
  </si>
  <si>
    <t>Medgidia</t>
  </si>
  <si>
    <t>Mangalia</t>
  </si>
  <si>
    <t>Pantelimon</t>
  </si>
  <si>
    <t>Voluntari</t>
  </si>
  <si>
    <t>Chitila</t>
  </si>
  <si>
    <t>Blocuri total</t>
  </si>
  <si>
    <t>Blocuri cu lift</t>
  </si>
  <si>
    <t>An</t>
  </si>
  <si>
    <t>Cartier DRUMUL TABEREI</t>
  </si>
  <si>
    <t>Zona A (intre General Vasile Milea si Sibiu)</t>
  </si>
  <si>
    <t>Zona B (intre Sibiu si Brasov)</t>
  </si>
  <si>
    <t>Zona C (intre Drumul Taberei si 1 Mai, la est de Sibiu)</t>
  </si>
  <si>
    <t>Zona D (intre Drumul Taberei si 1 Mai, Brasov si Sibiu)</t>
  </si>
  <si>
    <t>Zona E (intre Brasov si Romancierilor)</t>
  </si>
  <si>
    <t>Zona F (intre Romancierilor si Valea Ialomitei)</t>
  </si>
  <si>
    <t>Marjă de eroare</t>
  </si>
  <si>
    <t>Explicatie marjă de eroare</t>
  </si>
  <si>
    <t>Ghimbav</t>
  </si>
  <si>
    <t>Prejmer</t>
  </si>
  <si>
    <t>Feldioara</t>
  </si>
  <si>
    <t>18A 22B</t>
  </si>
  <si>
    <t>22A 132 133 134 139 140 141 142 143</t>
  </si>
  <si>
    <t>Blocuri 1965-S drept cf3sd 19/21x10m</t>
  </si>
  <si>
    <t>25A 25B 28B 28C 32A 35A 41A 46A 131</t>
  </si>
  <si>
    <t>4 11 12</t>
  </si>
  <si>
    <t>19 20 21 22 23 25 26 27 28 28A 30 31 32 33 34 36 37 40 41 46 101 102 103 104 105 106 107 108 114 115 116 119 120 121 124 126 127 128 135 136 137 138 150</t>
  </si>
  <si>
    <t>149 scara din mijloc</t>
  </si>
  <si>
    <t xml:space="preserve">1 3 8 13 15 43 44 45 </t>
  </si>
  <si>
    <t>2 5 6 7 9 10 14 16 17 18 35 38</t>
  </si>
  <si>
    <t>Oraşe mari (peste 20.000 apartamente)</t>
  </si>
  <si>
    <t>Oraşe medii (5.000-20.000 apartamente)</t>
  </si>
  <si>
    <t>Râmnicu Sărat</t>
  </si>
  <si>
    <t>Năvodari</t>
  </si>
  <si>
    <t>Câmpina</t>
  </si>
  <si>
    <t>Oraşe mici (2.000-5.000 apartamente)</t>
  </si>
  <si>
    <t>Săcele</t>
  </si>
  <si>
    <t>Zărneşti</t>
  </si>
  <si>
    <t>Găeşti</t>
  </si>
  <si>
    <t>Hărman</t>
  </si>
  <si>
    <t>Râşnov</t>
  </si>
  <si>
    <t>Răcari</t>
  </si>
  <si>
    <t>Judeţ</t>
  </si>
  <si>
    <t>Perioada construirii</t>
  </si>
  <si>
    <t>Verificat pe teren (2008), verificat Google Streetview (2017)</t>
  </si>
  <si>
    <t>(4et, 2sc, 40g)</t>
  </si>
  <si>
    <t>Blocuri 1965-S drept lung cf1sd</t>
  </si>
  <si>
    <t>(4et, 16ap, mag)</t>
  </si>
  <si>
    <t>Blocuri 1965-T turn garsoniere</t>
  </si>
  <si>
    <t>(4et, 38g)</t>
  </si>
  <si>
    <t>Verificat Google Streetview (2016)</t>
  </si>
  <si>
    <t>Neverificat (2008)</t>
  </si>
  <si>
    <t>Verificat pe teren (2007)</t>
  </si>
  <si>
    <t>Verificat Google Streetview (2007)</t>
  </si>
  <si>
    <t>Neverificat (2007)</t>
  </si>
  <si>
    <t>Blocuri 1970-S drept cf2sd 40x11m</t>
  </si>
  <si>
    <t>Blocuri 1970-S drept cf2d 34x11m</t>
  </si>
  <si>
    <t>(3et, 112c)</t>
  </si>
  <si>
    <t>1970-1990</t>
  </si>
  <si>
    <t>AC1 B1 C6 C7 C8 C13 C14 C15 D?</t>
  </si>
  <si>
    <t>2 camine</t>
  </si>
  <si>
    <t>1965-1990</t>
  </si>
  <si>
    <t>?</t>
  </si>
  <si>
    <t>(4et, 15ap)</t>
  </si>
  <si>
    <t>(4et, 2sc, 20g)</t>
  </si>
  <si>
    <t>(2et, 12ap)</t>
  </si>
  <si>
    <t>Uricani</t>
  </si>
  <si>
    <t>Blocuri 1980-S drept/cruce cf2d</t>
  </si>
  <si>
    <t>Blocuri 1985-S mici centru</t>
  </si>
  <si>
    <t>(4, 5, 8et, 12-32ap?, mag)</t>
  </si>
  <si>
    <t>Blocuri 1985-S unicat cf1</t>
  </si>
  <si>
    <t>Aleea Teilor</t>
  </si>
  <si>
    <t>Blocuri 1970-S drept 24x11m</t>
  </si>
  <si>
    <t>Blocuri 1970-S drept 19x13m</t>
  </si>
  <si>
    <t>Blocuri 1980-S drept garsoniere cf2g 28×11m</t>
  </si>
  <si>
    <t>Blocuri 1970-S drept 18x11m</t>
  </si>
  <si>
    <t>Blocuri 1950-S drept 54x12m</t>
  </si>
  <si>
    <t>Blocuri 1950-S drept 36x12m</t>
  </si>
  <si>
    <t>Blocuri 1950-S drept 64x12m</t>
  </si>
  <si>
    <t>Blocuri 1950-S drept-L 40x12m</t>
  </si>
  <si>
    <t>Camine 1950-S 46x15m</t>
  </si>
  <si>
    <t>(2et, 66c)</t>
  </si>
  <si>
    <t>Blocuri 1950-S drept 92x12m</t>
  </si>
  <si>
    <t>(2et, 6sc?, 9ap/sc)</t>
  </si>
  <si>
    <t>(2et, 4sc, 9ap/sc)</t>
  </si>
  <si>
    <t>(2et, 3sc, 9ap/sc)</t>
  </si>
  <si>
    <t>(2et, 2sc, 9-12ap/sc)</t>
  </si>
  <si>
    <t>(2et, 2sc, 9ap/sc)</t>
  </si>
  <si>
    <t>Blocuri 1950-S drept 18x12m</t>
  </si>
  <si>
    <t>(2et, 1sc, 9ap/sc)</t>
  </si>
  <si>
    <t>Este posibil sa mai fi fost inca un bloc cu 3 scari care a fost demolat, asta se vede din asimetria din spatele primariei</t>
  </si>
  <si>
    <t>(2et, 3sc, 6ap/sc?, mag)</t>
  </si>
  <si>
    <t>Blocuri 1950-S drept 74x12m</t>
  </si>
  <si>
    <t>Lupeni</t>
  </si>
  <si>
    <t>Vulcan</t>
  </si>
  <si>
    <t>Petrila</t>
  </si>
  <si>
    <t>HD</t>
  </si>
  <si>
    <t>Verificat Google Streetview (2017)</t>
  </si>
  <si>
    <t>Blocuri 1950-S drept 20x12m</t>
  </si>
  <si>
    <t>Zona nordică</t>
  </si>
  <si>
    <t>Zona estică (oraşul nou)</t>
  </si>
  <si>
    <t>Zona vestică (oraşul vechi)</t>
  </si>
  <si>
    <t>Vălenii de Munte</t>
  </si>
  <si>
    <t>Mâneciu</t>
  </si>
  <si>
    <t>Blocuri 1970-S drept lat cf3sd</t>
  </si>
  <si>
    <t>Blocuri 1965-S cub decalat cf2sd</t>
  </si>
  <si>
    <t>Blocuri 1985-S ondulat cf2d</t>
  </si>
  <si>
    <t>(4et, 30ap)</t>
  </si>
  <si>
    <t>(10et, 55ap)</t>
  </si>
  <si>
    <t>(10et, 55 sau 66ap)</t>
  </si>
  <si>
    <t>(10et, 66g)</t>
  </si>
  <si>
    <t>Cugir</t>
  </si>
  <si>
    <t>Deva</t>
  </si>
  <si>
    <t>Hunedoara</t>
  </si>
  <si>
    <t>Orăştie</t>
  </si>
  <si>
    <t>Brad</t>
  </si>
  <si>
    <t>Simeria</t>
  </si>
  <si>
    <t>Călan</t>
  </si>
  <si>
    <t>Haţeg</t>
  </si>
  <si>
    <t>Geoagiu</t>
  </si>
  <si>
    <t>Aninoasa</t>
  </si>
  <si>
    <t>Oneşti</t>
  </si>
  <si>
    <t>BC</t>
  </si>
  <si>
    <t>Baloteşti</t>
  </si>
  <si>
    <t>Mihăileşti</t>
  </si>
  <si>
    <t>Măgurele</t>
  </si>
  <si>
    <t>(4et, 2sc, 10ap/sc)</t>
  </si>
  <si>
    <t>(10et, 30ap?, mag)</t>
  </si>
  <si>
    <t>Blocuri ciudate de 30 metri</t>
  </si>
  <si>
    <t>Statistica detaliată pe cartiere şi modele de blocuri pentru fiecare oraş e disponibilă LA CERERE! Uitaţi-vă în foile acestui fişier pentru exemplu cum am făcut statistica la Drumul Taberei, Ploieşti-Nord, Plopeni şi Uricani.</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</si>
</sst>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0.0%"/>
    <numFmt numFmtId="175" formatCode="0.000%"/>
    <numFmt numFmtId="176" formatCode="0.0000%"/>
    <numFmt numFmtId="177" formatCode="0.00000%"/>
    <numFmt numFmtId="178" formatCode="0.000000%"/>
    <numFmt numFmtId="179" formatCode="0.0000000%"/>
    <numFmt numFmtId="180" formatCode="0.00000"/>
    <numFmt numFmtId="181" formatCode="0.0000"/>
    <numFmt numFmtId="182" formatCode="0.000"/>
    <numFmt numFmtId="183" formatCode="0.0"/>
    <numFmt numFmtId="184" formatCode="0.000000000"/>
    <numFmt numFmtId="185" formatCode="0.00000000"/>
    <numFmt numFmtId="186" formatCode="0.0000000"/>
    <numFmt numFmtId="187" formatCode="0.000000"/>
    <numFmt numFmtId="188" formatCode="&quot;+/-&quot;\ 0.0%"/>
  </numFmts>
  <fonts count="16">
    <font>
      <b/>
      <sz val="10"/>
      <name val="Arial"/>
      <family val="2"/>
    </font>
    <font>
      <sz val="10"/>
      <name val="Arial"/>
      <family val="0"/>
    </font>
    <font>
      <sz val="1.25"/>
      <name val="Arial"/>
      <family val="2"/>
    </font>
    <font>
      <b/>
      <sz val="1"/>
      <name val="Arial"/>
      <family val="2"/>
    </font>
    <font>
      <b/>
      <sz val="10"/>
      <color indexed="10"/>
      <name val="Arial"/>
      <family val="2"/>
    </font>
    <font>
      <b/>
      <sz val="10"/>
      <color indexed="63"/>
      <name val="Arial"/>
      <family val="2"/>
    </font>
    <font>
      <b/>
      <sz val="10"/>
      <name val="Wingdings"/>
      <family val="0"/>
    </font>
    <font>
      <b/>
      <sz val="20"/>
      <name val="Arial"/>
      <family val="2"/>
    </font>
    <font>
      <b/>
      <sz val="14"/>
      <name val="Arial"/>
      <family val="2"/>
    </font>
    <font>
      <b/>
      <u val="single"/>
      <sz val="14"/>
      <color indexed="49"/>
      <name val="Arial"/>
      <family val="2"/>
    </font>
    <font>
      <b/>
      <sz val="14"/>
      <color indexed="9"/>
      <name val="Arial"/>
      <family val="2"/>
    </font>
    <font>
      <b/>
      <sz val="10"/>
      <color indexed="9"/>
      <name val="Arial"/>
      <family val="2"/>
    </font>
    <font>
      <b/>
      <sz val="12"/>
      <name val="Arial"/>
      <family val="2"/>
    </font>
    <font>
      <b/>
      <u val="single"/>
      <sz val="10"/>
      <color indexed="12"/>
      <name val="Arial"/>
      <family val="2"/>
    </font>
    <font>
      <b/>
      <u val="single"/>
      <sz val="10"/>
      <color indexed="36"/>
      <name val="Arial"/>
      <family val="2"/>
    </font>
    <font>
      <sz val="8"/>
      <name val="Tahoma"/>
      <family val="2"/>
    </font>
  </fonts>
  <fills count="21">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8"/>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58"/>
        <bgColor indexed="64"/>
      </patternFill>
    </fill>
    <fill>
      <patternFill patternType="solid">
        <fgColor indexed="56"/>
        <bgColor indexed="64"/>
      </patternFill>
    </fill>
    <fill>
      <patternFill patternType="solid">
        <fgColor indexed="40"/>
        <bgColor indexed="64"/>
      </patternFill>
    </fill>
    <fill>
      <patternFill patternType="solid">
        <fgColor indexed="44"/>
        <bgColor indexed="64"/>
      </patternFill>
    </fill>
    <fill>
      <patternFill patternType="solid">
        <fgColor indexed="18"/>
        <bgColor indexed="64"/>
      </patternFill>
    </fill>
    <fill>
      <patternFill patternType="solid">
        <fgColor indexed="11"/>
        <bgColor indexed="64"/>
      </patternFill>
    </fill>
  </fills>
  <borders count="38">
    <border>
      <left/>
      <right/>
      <top/>
      <bottom/>
      <diagonal/>
    </border>
    <border>
      <left style="medium"/>
      <right>
        <color indexed="63"/>
      </right>
      <top style="thin"/>
      <bottom>
        <color indexed="63"/>
      </botto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mediu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thin"/>
      <right>
        <color indexed="63"/>
      </right>
      <top style="medium"/>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s>
  <cellStyleXfs count="17">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208">
    <xf numFmtId="0" fontId="0" fillId="2" borderId="0" xfId="0"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Continuous" vertical="center"/>
    </xf>
    <xf numFmtId="0" fontId="0" fillId="2" borderId="0" xfId="0" applyFont="1" applyAlignment="1">
      <alignment horizontal="centerContinuous" vertical="center" wrapText="1"/>
    </xf>
    <xf numFmtId="0" fontId="7" fillId="2" borderId="0" xfId="0" applyFont="1" applyAlignment="1">
      <alignment horizontal="centerContinuous" vertical="center"/>
    </xf>
    <xf numFmtId="0" fontId="0" fillId="3" borderId="1" xfId="0" applyNumberFormat="1" applyFont="1" applyFill="1" applyBorder="1" applyAlignment="1">
      <alignment horizontal="left" vertical="center"/>
    </xf>
    <xf numFmtId="0" fontId="0" fillId="2" borderId="0" xfId="0" applyNumberFormat="1" applyFont="1" applyAlignment="1">
      <alignment horizontal="center" vertical="center"/>
    </xf>
    <xf numFmtId="0" fontId="0" fillId="2" borderId="0" xfId="0" applyNumberFormat="1" applyFont="1" applyAlignment="1">
      <alignment horizontal="centerContinuous" vertical="center"/>
    </xf>
    <xf numFmtId="0" fontId="0" fillId="2" borderId="0" xfId="0" applyNumberFormat="1" applyAlignment="1">
      <alignment horizontal="center" vertical="center" wrapText="1"/>
    </xf>
    <xf numFmtId="0" fontId="0" fillId="2" borderId="0" xfId="0" applyNumberFormat="1" applyFont="1" applyAlignment="1">
      <alignment horizontal="left" vertical="center"/>
    </xf>
    <xf numFmtId="0" fontId="0" fillId="4" borderId="2" xfId="0" applyNumberFormat="1" applyFont="1" applyFill="1" applyBorder="1" applyAlignment="1">
      <alignment horizontal="center" vertical="center"/>
    </xf>
    <xf numFmtId="0" fontId="0" fillId="2" borderId="0" xfId="0" applyNumberFormat="1" applyAlignment="1">
      <alignment horizontal="center" vertical="center"/>
    </xf>
    <xf numFmtId="0" fontId="7" fillId="2" borderId="0" xfId="0" applyNumberFormat="1" applyFont="1" applyAlignment="1">
      <alignment horizontal="centerContinuous" vertical="center"/>
    </xf>
    <xf numFmtId="0" fontId="0" fillId="2" borderId="3" xfId="0" applyNumberFormat="1" applyFont="1" applyBorder="1" applyAlignment="1">
      <alignment horizontal="center" vertical="center"/>
    </xf>
    <xf numFmtId="0" fontId="0" fillId="5" borderId="2"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2" borderId="5" xfId="0" applyNumberFormat="1" applyFont="1" applyBorder="1" applyAlignment="1">
      <alignment horizontal="center" vertical="center"/>
    </xf>
    <xf numFmtId="0" fontId="10" fillId="6" borderId="6" xfId="0" applyNumberFormat="1" applyFont="1" applyFill="1" applyBorder="1" applyAlignment="1">
      <alignment horizontal="left" vertical="center"/>
    </xf>
    <xf numFmtId="0" fontId="10" fillId="7" borderId="6" xfId="0" applyNumberFormat="1" applyFont="1" applyFill="1" applyBorder="1" applyAlignment="1">
      <alignment horizontal="center" vertical="center"/>
    </xf>
    <xf numFmtId="0" fontId="10" fillId="7" borderId="7" xfId="0" applyNumberFormat="1" applyFont="1" applyFill="1" applyBorder="1" applyAlignment="1">
      <alignment horizontal="center" vertical="center"/>
    </xf>
    <xf numFmtId="0" fontId="10" fillId="7" borderId="8" xfId="0" applyNumberFormat="1" applyFont="1" applyFill="1" applyBorder="1" applyAlignment="1">
      <alignment horizontal="center" vertical="center"/>
    </xf>
    <xf numFmtId="0" fontId="12" fillId="8" borderId="9" xfId="0" applyNumberFormat="1" applyFont="1" applyFill="1" applyBorder="1" applyAlignment="1">
      <alignment horizontal="center" vertical="center"/>
    </xf>
    <xf numFmtId="0" fontId="12" fillId="9" borderId="9" xfId="0" applyNumberFormat="1" applyFont="1" applyFill="1" applyBorder="1" applyAlignment="1">
      <alignment horizontal="center" vertical="center"/>
    </xf>
    <xf numFmtId="0" fontId="12" fillId="9" borderId="10" xfId="0" applyNumberFormat="1" applyFont="1" applyFill="1" applyBorder="1" applyAlignment="1">
      <alignment horizontal="center" vertical="center"/>
    </xf>
    <xf numFmtId="0" fontId="12" fillId="9" borderId="11" xfId="0" applyNumberFormat="1" applyFont="1" applyFill="1" applyBorder="1" applyAlignment="1">
      <alignment horizontal="center" vertical="center"/>
    </xf>
    <xf numFmtId="0" fontId="12" fillId="10" borderId="12" xfId="0" applyNumberFormat="1" applyFont="1" applyFill="1" applyBorder="1" applyAlignment="1">
      <alignment horizontal="left" vertical="center"/>
    </xf>
    <xf numFmtId="0" fontId="10" fillId="11" borderId="13" xfId="0" applyNumberFormat="1" applyFont="1" applyFill="1" applyBorder="1" applyAlignment="1">
      <alignment horizontal="left" vertical="center"/>
    </xf>
    <xf numFmtId="0" fontId="0" fillId="2" borderId="0" xfId="0" applyNumberFormat="1" applyFont="1" applyBorder="1" applyAlignment="1">
      <alignment horizontal="center" vertical="center"/>
    </xf>
    <xf numFmtId="0" fontId="0" fillId="2" borderId="0" xfId="0" applyNumberFormat="1" applyFont="1" applyBorder="1" applyAlignment="1">
      <alignment horizontal="centerContinuous" vertical="center"/>
    </xf>
    <xf numFmtId="0" fontId="7" fillId="2" borderId="0" xfId="0" applyNumberFormat="1" applyFont="1" applyBorder="1" applyAlignment="1">
      <alignment horizontal="centerContinuous" vertical="center"/>
    </xf>
    <xf numFmtId="0" fontId="5" fillId="4" borderId="14" xfId="0" applyNumberFormat="1" applyFont="1" applyFill="1" applyBorder="1" applyAlignment="1">
      <alignment horizontal="center" vertical="center"/>
    </xf>
    <xf numFmtId="0" fontId="0" fillId="3" borderId="3" xfId="0" applyNumberFormat="1" applyFont="1" applyFill="1" applyBorder="1" applyAlignment="1">
      <alignment horizontal="left" vertical="center"/>
    </xf>
    <xf numFmtId="0" fontId="0" fillId="5" borderId="15" xfId="0" applyNumberFormat="1" applyFont="1" applyFill="1" applyBorder="1" applyAlignment="1">
      <alignment horizontal="center" vertical="center"/>
    </xf>
    <xf numFmtId="0" fontId="0" fillId="4" borderId="15"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5" fillId="4" borderId="16" xfId="0" applyNumberFormat="1" applyFont="1" applyFill="1" applyBorder="1" applyAlignment="1">
      <alignment horizontal="center" vertical="center"/>
    </xf>
    <xf numFmtId="0" fontId="12" fillId="9" borderId="18"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0" fillId="4" borderId="19" xfId="0" applyNumberFormat="1" applyFont="1" applyFill="1" applyBorder="1" applyAlignment="1">
      <alignment horizontal="center" vertical="center"/>
    </xf>
    <xf numFmtId="0" fontId="8" fillId="2" borderId="0" xfId="0" applyFont="1" applyAlignment="1">
      <alignment horizontal="centerContinuous" vertical="center"/>
    </xf>
    <xf numFmtId="2" fontId="0" fillId="12" borderId="15" xfId="0" applyNumberFormat="1" applyFont="1" applyFill="1" applyBorder="1" applyAlignment="1">
      <alignment horizontal="center" vertical="center"/>
    </xf>
    <xf numFmtId="188" fontId="0" fillId="12" borderId="17" xfId="0" applyNumberFormat="1" applyFont="1" applyFill="1" applyBorder="1" applyAlignment="1">
      <alignment horizontal="center" vertical="center"/>
    </xf>
    <xf numFmtId="0" fontId="0" fillId="2" borderId="3" xfId="0" applyNumberFormat="1" applyFont="1" applyBorder="1" applyAlignment="1">
      <alignment horizontal="left" vertical="center"/>
    </xf>
    <xf numFmtId="0" fontId="4" fillId="4" borderId="16" xfId="0" applyFont="1" applyFill="1" applyBorder="1" applyAlignment="1">
      <alignment horizontal="center" vertical="center"/>
    </xf>
    <xf numFmtId="0" fontId="4" fillId="13" borderId="16" xfId="0" applyFont="1" applyFill="1" applyBorder="1" applyAlignment="1">
      <alignment horizontal="center" vertical="center"/>
    </xf>
    <xf numFmtId="0" fontId="0" fillId="2" borderId="5" xfId="0" applyFont="1" applyBorder="1" applyAlignment="1">
      <alignment horizontal="center" vertical="center"/>
    </xf>
    <xf numFmtId="0" fontId="4"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4" fillId="13" borderId="15" xfId="0" applyFont="1" applyFill="1" applyBorder="1" applyAlignment="1">
      <alignment horizontal="center" vertical="center"/>
    </xf>
    <xf numFmtId="0" fontId="0" fillId="2" borderId="3" xfId="0" applyFont="1" applyBorder="1" applyAlignment="1">
      <alignment horizontal="center" vertical="center"/>
    </xf>
    <xf numFmtId="0" fontId="0" fillId="2" borderId="3" xfId="0" applyFont="1" applyBorder="1" applyAlignment="1">
      <alignment horizontal="center" vertical="center"/>
    </xf>
    <xf numFmtId="0" fontId="0" fillId="3" borderId="15" xfId="0" applyFont="1" applyFill="1" applyBorder="1" applyAlignment="1">
      <alignment horizontal="left" vertical="center"/>
    </xf>
    <xf numFmtId="0" fontId="0" fillId="3" borderId="16" xfId="0" applyFont="1" applyFill="1" applyBorder="1" applyAlignment="1">
      <alignment horizontal="center" vertical="center"/>
    </xf>
    <xf numFmtId="0" fontId="0" fillId="5" borderId="15" xfId="0" applyFont="1" applyFill="1" applyBorder="1" applyAlignment="1">
      <alignment horizontal="center" vertical="center"/>
    </xf>
    <xf numFmtId="0" fontId="0" fillId="4" borderId="15" xfId="0" applyFont="1" applyFill="1" applyBorder="1" applyAlignment="1">
      <alignment horizontal="center" vertical="center"/>
    </xf>
    <xf numFmtId="0" fontId="0" fillId="13" borderId="15" xfId="0" applyNumberFormat="1" applyFont="1" applyFill="1" applyBorder="1" applyAlignment="1">
      <alignment horizontal="center" vertical="center"/>
    </xf>
    <xf numFmtId="0" fontId="0" fillId="13" borderId="16" xfId="0" applyNumberFormat="1" applyFont="1" applyFill="1" applyBorder="1" applyAlignment="1">
      <alignment horizontal="center" vertical="center"/>
    </xf>
    <xf numFmtId="0" fontId="0" fillId="13" borderId="15" xfId="0" applyFont="1" applyFill="1" applyBorder="1" applyAlignment="1">
      <alignment horizontal="center" vertical="center"/>
    </xf>
    <xf numFmtId="9" fontId="0" fillId="1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0" fillId="3" borderId="16" xfId="0" applyFont="1" applyFill="1" applyBorder="1" applyAlignment="1">
      <alignment horizontal="center" vertical="center"/>
    </xf>
    <xf numFmtId="0" fontId="0" fillId="5" borderId="15"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13" borderId="16" xfId="0" applyFont="1" applyFill="1" applyBorder="1" applyAlignment="1">
      <alignment horizontal="center" vertical="center"/>
    </xf>
    <xf numFmtId="0" fontId="0" fillId="3" borderId="15" xfId="0" applyFont="1" applyFill="1" applyBorder="1" applyAlignment="1" quotePrefix="1">
      <alignment horizontal="left" vertical="center"/>
    </xf>
    <xf numFmtId="0" fontId="0" fillId="13" borderId="16" xfId="0" applyFont="1" applyFill="1" applyBorder="1" applyAlignment="1">
      <alignment horizontal="center" vertical="center"/>
    </xf>
    <xf numFmtId="0" fontId="0" fillId="13" borderId="15" xfId="0" applyFont="1" applyFill="1" applyBorder="1" applyAlignment="1">
      <alignment horizontal="center" vertical="center"/>
    </xf>
    <xf numFmtId="0" fontId="0" fillId="3" borderId="15" xfId="0" applyNumberFormat="1" applyFont="1" applyFill="1" applyBorder="1" applyAlignment="1">
      <alignment horizontal="left" vertical="center"/>
    </xf>
    <xf numFmtId="0" fontId="0" fillId="3" borderId="16" xfId="0" applyNumberFormat="1" applyFont="1" applyFill="1" applyBorder="1" applyAlignment="1">
      <alignment horizontal="center" vertical="center"/>
    </xf>
    <xf numFmtId="0" fontId="0" fillId="3" borderId="20" xfId="0" applyFont="1" applyFill="1" applyBorder="1" applyAlignment="1">
      <alignment horizontal="left" vertical="center"/>
    </xf>
    <xf numFmtId="0" fontId="0" fillId="5"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13" borderId="20" xfId="0" applyNumberFormat="1" applyFont="1" applyFill="1" applyBorder="1" applyAlignment="1">
      <alignment horizontal="center" vertical="center"/>
    </xf>
    <xf numFmtId="0" fontId="0" fillId="13" borderId="2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0" fillId="14" borderId="9" xfId="0" applyFont="1" applyFill="1" applyBorder="1" applyAlignment="1">
      <alignment horizontal="center" vertical="center"/>
    </xf>
    <xf numFmtId="0" fontId="0" fillId="14" borderId="10" xfId="0" applyFont="1" applyFill="1" applyBorder="1" applyAlignment="1">
      <alignment horizontal="center" vertical="center"/>
    </xf>
    <xf numFmtId="9" fontId="0" fillId="14" borderId="11" xfId="0" applyNumberFormat="1" applyFont="1" applyFill="1" applyBorder="1" applyAlignment="1">
      <alignment horizontal="center" vertical="center"/>
    </xf>
    <xf numFmtId="0" fontId="0"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5" borderId="15" xfId="0" applyFont="1" applyFill="1" applyBorder="1" applyAlignment="1">
      <alignment horizontal="center" vertical="center"/>
    </xf>
    <xf numFmtId="2" fontId="0" fillId="12" borderId="15" xfId="0" applyNumberFormat="1" applyFont="1" applyFill="1" applyBorder="1" applyAlignment="1">
      <alignment horizontal="center" vertical="center"/>
    </xf>
    <xf numFmtId="2" fontId="0" fillId="12" borderId="17" xfId="0" applyNumberFormat="1" applyFont="1" applyFill="1" applyBorder="1" applyAlignment="1">
      <alignment horizontal="center" vertical="center"/>
    </xf>
    <xf numFmtId="2" fontId="0" fillId="12" borderId="20" xfId="0" applyNumberFormat="1" applyFont="1" applyFill="1" applyBorder="1" applyAlignment="1">
      <alignment horizontal="center" vertical="center"/>
    </xf>
    <xf numFmtId="2" fontId="0" fillId="14" borderId="10" xfId="0" applyNumberFormat="1" applyFont="1" applyFill="1" applyBorder="1" applyAlignment="1">
      <alignment horizontal="center" vertical="center"/>
    </xf>
    <xf numFmtId="2" fontId="0" fillId="13" borderId="16" xfId="0" applyNumberFormat="1" applyFont="1" applyFill="1" applyBorder="1" applyAlignment="1">
      <alignment horizontal="center" vertical="center"/>
    </xf>
    <xf numFmtId="0" fontId="11" fillId="15" borderId="21"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1" fillId="16" borderId="22"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25" xfId="0" applyFont="1" applyFill="1" applyBorder="1" applyAlignment="1">
      <alignment horizontal="center" vertical="center"/>
    </xf>
    <xf numFmtId="0" fontId="11" fillId="6" borderId="24" xfId="0" applyFont="1" applyFill="1" applyBorder="1" applyAlignment="1">
      <alignment horizontal="center" vertical="center"/>
    </xf>
    <xf numFmtId="0" fontId="11" fillId="7" borderId="24"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26" xfId="0" applyFont="1" applyFill="1" applyBorder="1" applyAlignment="1">
      <alignment horizontal="center" vertical="center"/>
    </xf>
    <xf numFmtId="0" fontId="11" fillId="15" borderId="24" xfId="0" applyFont="1" applyFill="1" applyBorder="1" applyAlignment="1">
      <alignment horizontal="center" vertical="center"/>
    </xf>
    <xf numFmtId="0" fontId="11" fillId="15" borderId="26" xfId="0" applyFont="1" applyFill="1" applyBorder="1" applyAlignment="1">
      <alignment horizontal="center" vertical="center"/>
    </xf>
    <xf numFmtId="0" fontId="11" fillId="16" borderId="24" xfId="0" applyFont="1" applyFill="1" applyBorder="1" applyAlignment="1">
      <alignment horizontal="center" vertical="center"/>
    </xf>
    <xf numFmtId="0" fontId="11" fillId="16" borderId="25" xfId="0" applyFont="1" applyFill="1" applyBorder="1" applyAlignment="1">
      <alignment horizontal="center" vertical="center"/>
    </xf>
    <xf numFmtId="10" fontId="11" fillId="16" borderId="26" xfId="0" applyNumberFormat="1" applyFont="1" applyFill="1" applyBorder="1" applyAlignment="1">
      <alignment horizontal="center" vertical="center"/>
    </xf>
    <xf numFmtId="0" fontId="11" fillId="15" borderId="27" xfId="0" applyFont="1" applyFill="1" applyBorder="1" applyAlignment="1">
      <alignment horizontal="center" vertical="center" wrapText="1"/>
    </xf>
    <xf numFmtId="0" fontId="11" fillId="15" borderId="28" xfId="0" applyFont="1" applyFill="1" applyBorder="1" applyAlignment="1">
      <alignment horizontal="center" vertical="center"/>
    </xf>
    <xf numFmtId="188" fontId="0" fillId="12" borderId="19" xfId="0" applyNumberFormat="1" applyFont="1" applyFill="1" applyBorder="1" applyAlignment="1">
      <alignment horizontal="center" vertical="center"/>
    </xf>
    <xf numFmtId="188" fontId="0" fillId="12" borderId="19" xfId="0" applyNumberFormat="1" applyFont="1" applyFill="1" applyBorder="1" applyAlignment="1">
      <alignment horizontal="left" vertical="center"/>
    </xf>
    <xf numFmtId="0" fontId="11" fillId="11" borderId="23" xfId="0" applyFont="1" applyFill="1" applyBorder="1" applyAlignment="1">
      <alignment horizontal="centerContinuous" vertical="center" wrapText="1"/>
    </xf>
    <xf numFmtId="0" fontId="10" fillId="6" borderId="6" xfId="0" applyNumberFormat="1" applyFont="1" applyFill="1" applyBorder="1" applyAlignment="1">
      <alignment horizontal="center" vertical="center"/>
    </xf>
    <xf numFmtId="0" fontId="10" fillId="7" borderId="29"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3" borderId="3" xfId="0" applyNumberFormat="1" applyFont="1" applyFill="1" applyBorder="1" applyAlignment="1">
      <alignment horizontal="left" vertical="center"/>
    </xf>
    <xf numFmtId="0" fontId="0" fillId="5" borderId="15" xfId="0" applyNumberFormat="1" applyFont="1" applyFill="1" applyBorder="1" applyAlignment="1">
      <alignment horizontal="center" vertical="center"/>
    </xf>
    <xf numFmtId="0" fontId="0" fillId="2" borderId="0" xfId="0" applyNumberFormat="1" applyFont="1" applyAlignment="1">
      <alignment horizontal="center" vertical="center"/>
    </xf>
    <xf numFmtId="0" fontId="0" fillId="2" borderId="0" xfId="0" applyNumberFormat="1" applyFont="1" applyAlignment="1">
      <alignment horizontal="centerContinuous" vertical="center"/>
    </xf>
    <xf numFmtId="0" fontId="0" fillId="2" borderId="0" xfId="0" applyNumberFormat="1" applyFont="1" applyAlignment="1">
      <alignment horizontal="center" vertical="center" wrapText="1"/>
    </xf>
    <xf numFmtId="0" fontId="7" fillId="2" borderId="0" xfId="0" applyNumberFormat="1" applyFont="1" applyAlignment="1">
      <alignment horizontal="centerContinuous" vertical="center"/>
    </xf>
    <xf numFmtId="0" fontId="0" fillId="2" borderId="3" xfId="0" applyNumberFormat="1" applyFont="1" applyBorder="1" applyAlignment="1">
      <alignment horizontal="center" vertical="center"/>
    </xf>
    <xf numFmtId="0" fontId="0" fillId="4" borderId="15" xfId="0" applyNumberFormat="1" applyFont="1" applyFill="1" applyBorder="1" applyAlignment="1">
      <alignment horizontal="center" vertical="center"/>
    </xf>
    <xf numFmtId="0" fontId="0" fillId="2" borderId="5" xfId="0" applyNumberFormat="1" applyFont="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Font="1" applyAlignment="1">
      <alignment horizontal="left" vertical="center"/>
    </xf>
    <xf numFmtId="0" fontId="0" fillId="2" borderId="5" xfId="0" applyNumberFormat="1" applyFont="1" applyBorder="1" applyAlignment="1">
      <alignment horizontal="centerContinuous" vertical="center" wrapText="1"/>
    </xf>
    <xf numFmtId="0" fontId="0" fillId="3" borderId="1" xfId="0" applyNumberFormat="1" applyFont="1" applyFill="1" applyBorder="1" applyAlignment="1">
      <alignment horizontal="left" vertical="center"/>
    </xf>
    <xf numFmtId="0" fontId="0" fillId="5" borderId="2" xfId="0" applyNumberFormat="1" applyFont="1" applyFill="1" applyBorder="1" applyAlignment="1">
      <alignment horizontal="center" vertical="center"/>
    </xf>
    <xf numFmtId="0" fontId="0" fillId="4" borderId="2" xfId="0" applyNumberFormat="1" applyFont="1" applyFill="1" applyBorder="1" applyAlignment="1">
      <alignment horizontal="center" vertical="center"/>
    </xf>
    <xf numFmtId="0" fontId="0" fillId="4" borderId="14" xfId="0" applyNumberFormat="1" applyFont="1" applyFill="1" applyBorder="1" applyAlignment="1">
      <alignment horizontal="center" vertical="center"/>
    </xf>
    <xf numFmtId="0" fontId="0" fillId="4" borderId="30" xfId="0" applyNumberFormat="1" applyFont="1" applyFill="1" applyBorder="1" applyAlignment="1">
      <alignment horizontal="center" vertical="center"/>
    </xf>
    <xf numFmtId="0" fontId="10" fillId="11" borderId="8" xfId="0" applyNumberFormat="1" applyFont="1" applyFill="1" applyBorder="1" applyAlignment="1">
      <alignment horizontal="left" vertical="center"/>
    </xf>
    <xf numFmtId="0" fontId="12" fillId="10" borderId="18" xfId="0" applyNumberFormat="1" applyFont="1" applyFill="1" applyBorder="1" applyAlignment="1">
      <alignment horizontal="left" vertical="center"/>
    </xf>
    <xf numFmtId="0" fontId="0" fillId="3" borderId="19" xfId="0" applyNumberFormat="1" applyFont="1" applyFill="1" applyBorder="1" applyAlignment="1">
      <alignment horizontal="left" vertical="center"/>
    </xf>
    <xf numFmtId="0" fontId="0" fillId="3" borderId="30" xfId="0" applyNumberFormat="1" applyFont="1" applyFill="1" applyBorder="1" applyAlignment="1">
      <alignment horizontal="left" vertical="center"/>
    </xf>
    <xf numFmtId="2" fontId="0" fillId="12" borderId="19" xfId="0" applyNumberFormat="1" applyFont="1" applyFill="1" applyBorder="1" applyAlignment="1">
      <alignment horizontal="left" vertical="center"/>
    </xf>
    <xf numFmtId="2" fontId="0" fillId="12" borderId="31" xfId="0" applyNumberFormat="1" applyFont="1" applyFill="1" applyBorder="1" applyAlignment="1">
      <alignment horizontal="left" vertical="center"/>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11" fillId="7" borderId="21" xfId="0" applyFont="1" applyFill="1" applyBorder="1" applyAlignment="1">
      <alignment horizontal="centerContinuous" vertical="center" wrapText="1"/>
    </xf>
    <xf numFmtId="0" fontId="11" fillId="7" borderId="23" xfId="0" applyFont="1" applyFill="1" applyBorder="1" applyAlignment="1">
      <alignment horizontal="centerContinuous" vertical="center" wrapText="1"/>
    </xf>
    <xf numFmtId="0" fontId="11" fillId="7" borderId="22" xfId="0" applyFont="1" applyFill="1" applyBorder="1" applyAlignment="1">
      <alignment horizontal="centerContinuous" vertical="center" wrapText="1"/>
    </xf>
    <xf numFmtId="0" fontId="11" fillId="16" borderId="21" xfId="0" applyFont="1" applyFill="1" applyBorder="1" applyAlignment="1">
      <alignment horizontal="centerContinuous" vertical="center" wrapText="1"/>
    </xf>
    <xf numFmtId="0" fontId="11" fillId="16" borderId="23" xfId="0" applyFont="1" applyFill="1" applyBorder="1" applyAlignment="1">
      <alignment horizontal="centerContinuous" vertical="center" wrapText="1"/>
    </xf>
    <xf numFmtId="0" fontId="11" fillId="11" borderId="21" xfId="0" applyFont="1" applyFill="1" applyBorder="1" applyAlignment="1">
      <alignment horizontal="centerContinuous" vertical="center"/>
    </xf>
    <xf numFmtId="0" fontId="11" fillId="6" borderId="21" xfId="0" applyFont="1" applyFill="1" applyBorder="1" applyAlignment="1">
      <alignment horizontal="center" vertical="center"/>
    </xf>
    <xf numFmtId="0" fontId="0" fillId="14" borderId="18" xfId="0" applyFont="1" applyFill="1" applyBorder="1" applyAlignment="1">
      <alignment horizontal="center" vertical="center"/>
    </xf>
    <xf numFmtId="0" fontId="0" fillId="13" borderId="19" xfId="0" applyNumberFormat="1" applyFont="1" applyFill="1" applyBorder="1" applyAlignment="1">
      <alignment horizontal="center" vertical="center"/>
    </xf>
    <xf numFmtId="0" fontId="0" fillId="13" borderId="19" xfId="0" applyFont="1" applyFill="1" applyBorder="1" applyAlignment="1">
      <alignment horizontal="center" vertical="center"/>
    </xf>
    <xf numFmtId="0" fontId="0" fillId="13" borderId="19" xfId="0" applyFont="1" applyFill="1" applyBorder="1" applyAlignment="1">
      <alignment horizontal="center" vertical="center"/>
    </xf>
    <xf numFmtId="0" fontId="4" fillId="13" borderId="19" xfId="0" applyFont="1" applyFill="1" applyBorder="1" applyAlignment="1">
      <alignment horizontal="center" vertical="center"/>
    </xf>
    <xf numFmtId="0" fontId="0" fillId="13" borderId="32" xfId="0" applyNumberFormat="1" applyFont="1" applyFill="1" applyBorder="1" applyAlignment="1">
      <alignment horizontal="center" vertical="center"/>
    </xf>
    <xf numFmtId="0" fontId="0" fillId="13" borderId="31" xfId="0" applyNumberFormat="1" applyFont="1" applyFill="1" applyBorder="1" applyAlignment="1">
      <alignment horizontal="center" vertical="center"/>
    </xf>
    <xf numFmtId="0" fontId="11" fillId="16" borderId="27" xfId="0" applyFont="1" applyFill="1" applyBorder="1" applyAlignment="1">
      <alignment horizontal="centerContinuous" vertical="center" wrapText="1"/>
    </xf>
    <xf numFmtId="0" fontId="11" fillId="16" borderId="28" xfId="0" applyFont="1" applyFill="1" applyBorder="1" applyAlignment="1">
      <alignment horizontal="center" vertical="center"/>
    </xf>
    <xf numFmtId="181" fontId="6" fillId="17" borderId="33" xfId="0" applyNumberFormat="1" applyFont="1" applyFill="1" applyBorder="1" applyAlignment="1">
      <alignment horizontal="center" vertical="center"/>
    </xf>
    <xf numFmtId="181" fontId="6" fillId="18" borderId="34" xfId="0" applyNumberFormat="1" applyFont="1" applyFill="1" applyBorder="1" applyAlignment="1">
      <alignment horizontal="center" vertical="center"/>
    </xf>
    <xf numFmtId="181" fontId="6" fillId="18" borderId="35" xfId="0" applyNumberFormat="1" applyFont="1" applyFill="1" applyBorder="1" applyAlignment="1">
      <alignment horizontal="center" vertical="center"/>
    </xf>
    <xf numFmtId="0" fontId="11" fillId="19" borderId="36" xfId="0" applyFont="1" applyFill="1" applyBorder="1" applyAlignment="1">
      <alignment horizontal="center" vertical="center" wrapText="1"/>
    </xf>
    <xf numFmtId="181" fontId="11" fillId="19" borderId="37" xfId="0" applyNumberFormat="1" applyFont="1" applyFill="1" applyBorder="1" applyAlignment="1">
      <alignment horizontal="center" vertical="center"/>
    </xf>
    <xf numFmtId="0" fontId="0" fillId="18" borderId="15" xfId="0" applyFont="1" applyFill="1" applyBorder="1" applyAlignment="1">
      <alignment horizontal="center" vertical="center"/>
    </xf>
    <xf numFmtId="0" fontId="0" fillId="18" borderId="15" xfId="0" applyFont="1" applyFill="1" applyBorder="1" applyAlignment="1">
      <alignment horizontal="center" vertical="center"/>
    </xf>
    <xf numFmtId="0" fontId="0" fillId="18" borderId="15" xfId="0" applyNumberFormat="1" applyFont="1" applyFill="1" applyBorder="1" applyAlignment="1">
      <alignment horizontal="center" vertical="center"/>
    </xf>
    <xf numFmtId="0" fontId="0" fillId="18" borderId="20" xfId="0" applyFont="1" applyFill="1" applyBorder="1" applyAlignment="1">
      <alignment horizontal="center" vertical="center"/>
    </xf>
    <xf numFmtId="0" fontId="11" fillId="19" borderId="21" xfId="0" applyFont="1" applyFill="1" applyBorder="1" applyAlignment="1">
      <alignment horizontal="centerContinuous" vertical="center" wrapText="1"/>
    </xf>
    <xf numFmtId="0" fontId="11" fillId="19" borderId="24" xfId="0" applyFont="1" applyFill="1" applyBorder="1" applyAlignment="1">
      <alignment horizontal="center" vertical="center"/>
    </xf>
    <xf numFmtId="0" fontId="0" fillId="17" borderId="9" xfId="0" applyFont="1" applyFill="1" applyBorder="1" applyAlignment="1">
      <alignment horizontal="center" vertical="center"/>
    </xf>
    <xf numFmtId="0" fontId="10" fillId="11" borderId="9" xfId="0" applyFont="1" applyFill="1" applyBorder="1" applyAlignment="1">
      <alignment horizontal="centerContinuous" vertical="center"/>
    </xf>
    <xf numFmtId="0" fontId="11" fillId="11" borderId="10" xfId="0" applyFont="1" applyFill="1" applyBorder="1" applyAlignment="1">
      <alignment horizontal="centerContinuous" vertical="center" wrapText="1"/>
    </xf>
    <xf numFmtId="0" fontId="11"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6" borderId="9" xfId="0" applyFont="1" applyFill="1" applyBorder="1" applyAlignment="1">
      <alignment horizontal="center" vertical="center" wrapText="1"/>
    </xf>
    <xf numFmtId="2" fontId="0" fillId="20" borderId="9" xfId="0" applyNumberFormat="1" applyFont="1" applyFill="1" applyBorder="1" applyAlignment="1">
      <alignment horizontal="centerContinuous" vertical="center"/>
    </xf>
    <xf numFmtId="188" fontId="0" fillId="20" borderId="11" xfId="0" applyNumberFormat="1" applyFont="1" applyFill="1" applyBorder="1" applyAlignment="1">
      <alignment horizontal="centerContinuous" vertical="center"/>
    </xf>
    <xf numFmtId="188" fontId="0" fillId="20" borderId="18" xfId="0" applyNumberFormat="1" applyFont="1" applyFill="1" applyBorder="1" applyAlignment="1">
      <alignment horizontal="centerContinuous" vertical="center"/>
    </xf>
    <xf numFmtId="0" fontId="11" fillId="16" borderId="10"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9" borderId="9" xfId="0" applyFont="1" applyFill="1" applyBorder="1" applyAlignment="1">
      <alignment horizontal="centerContinuous" vertical="center" wrapText="1"/>
    </xf>
    <xf numFmtId="0" fontId="11" fillId="19" borderId="33" xfId="0" applyFont="1" applyFill="1" applyBorder="1" applyAlignment="1">
      <alignment horizontal="center" vertical="center" wrapText="1"/>
    </xf>
    <xf numFmtId="0" fontId="0" fillId="2" borderId="0" xfId="0" applyFont="1" applyBorder="1" applyAlignment="1">
      <alignment horizontal="center" vertical="center"/>
    </xf>
    <xf numFmtId="0" fontId="0" fillId="10" borderId="10" xfId="0" applyFont="1" applyFill="1" applyBorder="1" applyAlignment="1">
      <alignment horizontal="centerContinuous" vertical="center"/>
    </xf>
    <xf numFmtId="0" fontId="0" fillId="8" borderId="9" xfId="0" applyFont="1" applyFill="1" applyBorder="1" applyAlignment="1">
      <alignment horizontal="centerContinuous" vertical="center"/>
    </xf>
    <xf numFmtId="0" fontId="0" fillId="9" borderId="9" xfId="0" applyFont="1" applyFill="1" applyBorder="1" applyAlignment="1">
      <alignment horizontal="centerContinuous" vertical="center"/>
    </xf>
    <xf numFmtId="0" fontId="4" fillId="9" borderId="10" xfId="0" applyFont="1" applyFill="1" applyBorder="1" applyAlignment="1">
      <alignment horizontal="centerContinuous" vertical="center"/>
    </xf>
    <xf numFmtId="0" fontId="4" fillId="9" borderId="11" xfId="0" applyFont="1" applyFill="1" applyBorder="1" applyAlignment="1">
      <alignment horizontal="centerContinuous" vertical="center"/>
    </xf>
    <xf numFmtId="0" fontId="0" fillId="9" borderId="9" xfId="0" applyFont="1" applyFill="1" applyBorder="1" applyAlignment="1">
      <alignment horizontal="centerContinuous" vertical="center"/>
    </xf>
    <xf numFmtId="0" fontId="4" fillId="9" borderId="10" xfId="0" applyFont="1" applyFill="1" applyBorder="1" applyAlignment="1">
      <alignment horizontal="centerContinuous" vertical="center"/>
    </xf>
    <xf numFmtId="0" fontId="8" fillId="10" borderId="9" xfId="0" applyFont="1" applyFill="1" applyBorder="1" applyAlignment="1">
      <alignment horizontal="centerContinuous" vertical="center"/>
    </xf>
    <xf numFmtId="0" fontId="8" fillId="2" borderId="0" xfId="0" applyNumberFormat="1" applyFont="1" applyAlignment="1">
      <alignment horizontal="center" vertical="center"/>
    </xf>
    <xf numFmtId="0" fontId="11" fillId="11" borderId="8" xfId="0" applyNumberFormat="1" applyFont="1" applyFill="1" applyBorder="1" applyAlignment="1">
      <alignment horizontal="left" vertical="center"/>
    </xf>
    <xf numFmtId="0" fontId="0" fillId="3" borderId="19" xfId="0" applyNumberFormat="1" applyFont="1" applyFill="1" applyBorder="1" applyAlignment="1">
      <alignment horizontal="left" vertical="center"/>
    </xf>
    <xf numFmtId="0" fontId="0" fillId="3" borderId="31" xfId="0" applyNumberFormat="1" applyFont="1" applyFill="1" applyBorder="1" applyAlignment="1">
      <alignment horizontal="left" vertical="center"/>
    </xf>
    <xf numFmtId="0" fontId="0" fillId="3" borderId="30" xfId="0" applyNumberFormat="1" applyFont="1" applyFill="1" applyBorder="1" applyAlignment="1">
      <alignment horizontal="left" vertical="center"/>
    </xf>
    <xf numFmtId="0" fontId="0" fillId="3" borderId="31" xfId="0" applyNumberFormat="1" applyFont="1" applyFill="1" applyBorder="1" applyAlignment="1">
      <alignment horizontal="left" vertical="center"/>
    </xf>
    <xf numFmtId="0" fontId="0" fillId="4" borderId="15" xfId="0" applyNumberFormat="1" applyFont="1" applyFill="1"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FF80"/>
              </a:solidFill>
              <a:ln w="25400">
                <a:solidFill>
                  <a:srgbClr val="FF0000"/>
                </a:solidFill>
              </a:ln>
            </c:spPr>
          </c:dP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C0C0"/>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50"/>
        <c:shape val="box"/>
        <c:axId val="39698667"/>
        <c:axId val="21743684"/>
      </c:bar3DChart>
      <c:catAx>
        <c:axId val="39698667"/>
        <c:scaling>
          <c:orientation val="maxMin"/>
        </c:scaling>
        <c:axPos val="b"/>
        <c:delete val="1"/>
        <c:majorTickMark val="out"/>
        <c:minorTickMark val="none"/>
        <c:tickLblPos val="low"/>
        <c:crossAx val="21743684"/>
        <c:crosses val="autoZero"/>
        <c:auto val="1"/>
        <c:lblOffset val="100"/>
        <c:noMultiLvlLbl val="0"/>
      </c:catAx>
      <c:valAx>
        <c:axId val="21743684"/>
        <c:scaling>
          <c:orientation val="minMax"/>
          <c:min val="50000"/>
        </c:scaling>
        <c:axPos val="r"/>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3969866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40"/>
        <c:shape val="box"/>
        <c:axId val="45472777"/>
        <c:axId val="6601810"/>
      </c:bar3DChart>
      <c:catAx>
        <c:axId val="45472777"/>
        <c:scaling>
          <c:orientation val="minMax"/>
        </c:scaling>
        <c:axPos val="b"/>
        <c:delete val="1"/>
        <c:majorTickMark val="out"/>
        <c:minorTickMark val="none"/>
        <c:tickLblPos val="low"/>
        <c:crossAx val="6601810"/>
        <c:crossesAt val="15000"/>
        <c:auto val="1"/>
        <c:lblOffset val="100"/>
        <c:noMultiLvlLbl val="0"/>
      </c:catAx>
      <c:valAx>
        <c:axId val="6601810"/>
        <c:scaling>
          <c:orientation val="minMax"/>
          <c:min val="16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4547277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75"/>
        <c:shape val="box"/>
        <c:axId val="59416291"/>
        <c:axId val="64984572"/>
      </c:bar3DChart>
      <c:catAx>
        <c:axId val="59416291"/>
        <c:scaling>
          <c:orientation val="minMax"/>
        </c:scaling>
        <c:axPos val="b"/>
        <c:delete val="1"/>
        <c:majorTickMark val="out"/>
        <c:minorTickMark val="none"/>
        <c:tickLblPos val="low"/>
        <c:crossAx val="64984572"/>
        <c:crosses val="autoZero"/>
        <c:auto val="1"/>
        <c:lblOffset val="100"/>
        <c:noMultiLvlLbl val="0"/>
      </c:catAx>
      <c:valAx>
        <c:axId val="64984572"/>
        <c:scaling>
          <c:orientation val="minMax"/>
          <c:max val="30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5941629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50"/>
        <c:shape val="box"/>
        <c:axId val="47990237"/>
        <c:axId val="29258950"/>
      </c:bar3DChart>
      <c:catAx>
        <c:axId val="47990237"/>
        <c:scaling>
          <c:orientation val="minMax"/>
        </c:scaling>
        <c:axPos val="b"/>
        <c:delete val="1"/>
        <c:majorTickMark val="out"/>
        <c:minorTickMark val="none"/>
        <c:tickLblPos val="low"/>
        <c:crossAx val="29258950"/>
        <c:crosses val="autoZero"/>
        <c:auto val="1"/>
        <c:lblOffset val="100"/>
        <c:noMultiLvlLbl val="0"/>
      </c:catAx>
      <c:valAx>
        <c:axId val="29258950"/>
        <c:scaling>
          <c:orientation val="minMax"/>
          <c:min val="20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4799023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FF80"/>
              </a:solidFill>
              <a:ln w="25400">
                <a:solidFill>
                  <a:srgbClr val="FF0000"/>
                </a:solidFill>
              </a:ln>
            </c:spPr>
          </c:dP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C0C0"/>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50"/>
        <c:shape val="box"/>
        <c:axId val="62003959"/>
        <c:axId val="21164720"/>
      </c:bar3DChart>
      <c:catAx>
        <c:axId val="62003959"/>
        <c:scaling>
          <c:orientation val="maxMin"/>
        </c:scaling>
        <c:axPos val="b"/>
        <c:delete val="1"/>
        <c:majorTickMark val="out"/>
        <c:minorTickMark val="none"/>
        <c:tickLblPos val="low"/>
        <c:crossAx val="21164720"/>
        <c:crosses val="autoZero"/>
        <c:auto val="1"/>
        <c:lblOffset val="100"/>
        <c:noMultiLvlLbl val="0"/>
      </c:catAx>
      <c:valAx>
        <c:axId val="21164720"/>
        <c:scaling>
          <c:orientation val="minMax"/>
          <c:min val="50000"/>
        </c:scaling>
        <c:axPos val="r"/>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6200395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75"/>
        <c:shape val="box"/>
        <c:axId val="56264753"/>
        <c:axId val="36620730"/>
      </c:bar3DChart>
      <c:catAx>
        <c:axId val="56264753"/>
        <c:scaling>
          <c:orientation val="minMax"/>
        </c:scaling>
        <c:axPos val="b"/>
        <c:delete val="1"/>
        <c:majorTickMark val="out"/>
        <c:minorTickMark val="none"/>
        <c:tickLblPos val="low"/>
        <c:crossAx val="36620730"/>
        <c:crosses val="autoZero"/>
        <c:auto val="1"/>
        <c:lblOffset val="100"/>
        <c:noMultiLvlLbl val="0"/>
      </c:catAx>
      <c:valAx>
        <c:axId val="36620730"/>
        <c:scaling>
          <c:orientation val="minMax"/>
          <c:max val="46000"/>
          <c:min val="2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5626475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40"/>
        <c:shape val="box"/>
        <c:axId val="61151115"/>
        <c:axId val="13489124"/>
      </c:bar3DChart>
      <c:catAx>
        <c:axId val="61151115"/>
        <c:scaling>
          <c:orientation val="minMax"/>
        </c:scaling>
        <c:axPos val="b"/>
        <c:delete val="1"/>
        <c:majorTickMark val="out"/>
        <c:minorTickMark val="none"/>
        <c:tickLblPos val="low"/>
        <c:crossAx val="13489124"/>
        <c:crossesAt val="15000"/>
        <c:auto val="1"/>
        <c:lblOffset val="100"/>
        <c:noMultiLvlLbl val="0"/>
      </c:catAx>
      <c:valAx>
        <c:axId val="13489124"/>
        <c:scaling>
          <c:orientation val="minMax"/>
          <c:min val="16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6115111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75"/>
        <c:shape val="box"/>
        <c:axId val="54293253"/>
        <c:axId val="18877230"/>
      </c:bar3DChart>
      <c:catAx>
        <c:axId val="54293253"/>
        <c:scaling>
          <c:orientation val="minMax"/>
        </c:scaling>
        <c:axPos val="b"/>
        <c:delete val="1"/>
        <c:majorTickMark val="out"/>
        <c:minorTickMark val="none"/>
        <c:tickLblPos val="low"/>
        <c:crossAx val="18877230"/>
        <c:crosses val="autoZero"/>
        <c:auto val="1"/>
        <c:lblOffset val="100"/>
        <c:noMultiLvlLbl val="0"/>
      </c:catAx>
      <c:valAx>
        <c:axId val="18877230"/>
        <c:scaling>
          <c:orientation val="minMax"/>
          <c:max val="30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5429325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50"/>
        <c:shape val="box"/>
        <c:axId val="35677343"/>
        <c:axId val="52660632"/>
      </c:bar3DChart>
      <c:catAx>
        <c:axId val="35677343"/>
        <c:scaling>
          <c:orientation val="minMax"/>
        </c:scaling>
        <c:axPos val="b"/>
        <c:delete val="1"/>
        <c:majorTickMark val="out"/>
        <c:minorTickMark val="none"/>
        <c:tickLblPos val="low"/>
        <c:crossAx val="52660632"/>
        <c:crosses val="autoZero"/>
        <c:auto val="1"/>
        <c:lblOffset val="100"/>
        <c:noMultiLvlLbl val="0"/>
      </c:catAx>
      <c:valAx>
        <c:axId val="52660632"/>
        <c:scaling>
          <c:orientation val="minMax"/>
          <c:min val="20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3567734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75"/>
        <c:shape val="box"/>
        <c:axId val="61475429"/>
        <c:axId val="16407950"/>
      </c:bar3DChart>
      <c:catAx>
        <c:axId val="61475429"/>
        <c:scaling>
          <c:orientation val="minMax"/>
        </c:scaling>
        <c:axPos val="b"/>
        <c:delete val="1"/>
        <c:majorTickMark val="out"/>
        <c:minorTickMark val="none"/>
        <c:tickLblPos val="low"/>
        <c:crossAx val="16407950"/>
        <c:crosses val="autoZero"/>
        <c:auto val="1"/>
        <c:lblOffset val="100"/>
        <c:noMultiLvlLbl val="0"/>
      </c:catAx>
      <c:valAx>
        <c:axId val="16407950"/>
        <c:scaling>
          <c:orientation val="minMax"/>
          <c:max val="46000"/>
          <c:min val="2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6147542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40"/>
        <c:shape val="box"/>
        <c:axId val="13453823"/>
        <c:axId val="53975544"/>
      </c:bar3DChart>
      <c:catAx>
        <c:axId val="13453823"/>
        <c:scaling>
          <c:orientation val="minMax"/>
        </c:scaling>
        <c:axPos val="b"/>
        <c:delete val="1"/>
        <c:majorTickMark val="out"/>
        <c:minorTickMark val="none"/>
        <c:tickLblPos val="low"/>
        <c:crossAx val="53975544"/>
        <c:crossesAt val="15000"/>
        <c:auto val="1"/>
        <c:lblOffset val="100"/>
        <c:noMultiLvlLbl val="0"/>
      </c:catAx>
      <c:valAx>
        <c:axId val="53975544"/>
        <c:scaling>
          <c:orientation val="minMax"/>
          <c:min val="16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1345382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75"/>
        <c:shape val="box"/>
        <c:axId val="16017849"/>
        <c:axId val="9942914"/>
      </c:bar3DChart>
      <c:catAx>
        <c:axId val="16017849"/>
        <c:scaling>
          <c:orientation val="minMax"/>
        </c:scaling>
        <c:axPos val="b"/>
        <c:delete val="1"/>
        <c:majorTickMark val="out"/>
        <c:minorTickMark val="none"/>
        <c:tickLblPos val="low"/>
        <c:crossAx val="9942914"/>
        <c:crosses val="autoZero"/>
        <c:auto val="1"/>
        <c:lblOffset val="100"/>
        <c:noMultiLvlLbl val="0"/>
      </c:catAx>
      <c:valAx>
        <c:axId val="9942914"/>
        <c:scaling>
          <c:orientation val="minMax"/>
          <c:max val="30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1601784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50"/>
        <c:shape val="box"/>
        <c:axId val="22377363"/>
        <c:axId val="69676"/>
      </c:bar3DChart>
      <c:catAx>
        <c:axId val="22377363"/>
        <c:scaling>
          <c:orientation val="minMax"/>
        </c:scaling>
        <c:axPos val="b"/>
        <c:delete val="1"/>
        <c:majorTickMark val="out"/>
        <c:minorTickMark val="none"/>
        <c:tickLblPos val="low"/>
        <c:crossAx val="69676"/>
        <c:crosses val="autoZero"/>
        <c:auto val="1"/>
        <c:lblOffset val="100"/>
        <c:noMultiLvlLbl val="0"/>
      </c:catAx>
      <c:valAx>
        <c:axId val="69676"/>
        <c:scaling>
          <c:orientation val="minMax"/>
          <c:min val="20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2237736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'Tabel orase'!$F$3</c:f>
              <c:strCache>
                <c:ptCount val="1"/>
                <c:pt idx="0">
                  <c:v>Blocuri scări</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orase'!$B$23:$B$36</c:f>
              <c:strCache/>
            </c:strRef>
          </c:cat>
          <c:val>
            <c:numRef>
              <c:f>'Tabel orase'!$F$23:$F$36</c:f>
              <c:numCache/>
            </c:numRef>
          </c:val>
        </c:ser>
        <c:gapWidth val="25"/>
        <c:axId val="627085"/>
        <c:axId val="5643766"/>
      </c:barChart>
      <c:barChart>
        <c:barDir val="col"/>
        <c:grouping val="clustered"/>
        <c:varyColors val="0"/>
        <c:ser>
          <c:idx val="1"/>
          <c:order val="1"/>
          <c:tx>
            <c:strRef>
              <c:f>'Tabel orase'!$G$3</c:f>
              <c:strCache>
                <c:ptCount val="1"/>
                <c:pt idx="0">
                  <c:v>Apartamente</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orase'!$B$23:$B$36</c:f>
              <c:strCache/>
            </c:strRef>
          </c:cat>
          <c:val>
            <c:numRef>
              <c:f>'Tabel orase'!$G$23:$G$36</c:f>
              <c:numCache/>
            </c:numRef>
          </c:val>
        </c:ser>
        <c:gapWidth val="100"/>
        <c:axId val="50793895"/>
        <c:axId val="54491872"/>
      </c:barChart>
      <c:catAx>
        <c:axId val="627085"/>
        <c:scaling>
          <c:orientation val="minMax"/>
        </c:scaling>
        <c:axPos val="b"/>
        <c:delete val="0"/>
        <c:numFmt formatCode="General" sourceLinked="1"/>
        <c:majorTickMark val="out"/>
        <c:minorTickMark val="none"/>
        <c:tickLblPos val="nextTo"/>
        <c:spPr>
          <a:ln w="25400">
            <a:solidFill/>
          </a:ln>
        </c:spPr>
        <c:crossAx val="5643766"/>
        <c:crosses val="autoZero"/>
        <c:auto val="1"/>
        <c:lblOffset val="100"/>
        <c:noMultiLvlLbl val="0"/>
      </c:catAx>
      <c:valAx>
        <c:axId val="5643766"/>
        <c:scaling>
          <c:orientation val="minMax"/>
        </c:scaling>
        <c:axPos val="l"/>
        <c:majorGridlines>
          <c:spPr>
            <a:ln w="3175">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25400">
            <a:solidFill/>
          </a:ln>
        </c:spPr>
        <c:crossAx val="627085"/>
        <c:crossesAt val="1"/>
        <c:crossBetween val="between"/>
        <c:dispUnits/>
        <c:majorUnit val="200"/>
        <c:minorUnit val="50"/>
      </c:valAx>
      <c:catAx>
        <c:axId val="50793895"/>
        <c:scaling>
          <c:orientation val="minMax"/>
        </c:scaling>
        <c:axPos val="b"/>
        <c:delete val="1"/>
        <c:majorTickMark val="in"/>
        <c:minorTickMark val="none"/>
        <c:tickLblPos val="nextTo"/>
        <c:crossAx val="54491872"/>
        <c:crosses val="autoZero"/>
        <c:auto val="1"/>
        <c:lblOffset val="100"/>
        <c:noMultiLvlLbl val="0"/>
      </c:catAx>
      <c:valAx>
        <c:axId val="54491872"/>
        <c:scaling>
          <c:orientation val="minMax"/>
          <c:max val="20000"/>
        </c:scaling>
        <c:axPos val="l"/>
        <c:delete val="0"/>
        <c:numFmt formatCode="General" sourceLinked="1"/>
        <c:majorTickMark val="in"/>
        <c:minorTickMark val="none"/>
        <c:tickLblPos val="nextTo"/>
        <c:crossAx val="50793895"/>
        <c:crosses val="max"/>
        <c:crossBetween val="between"/>
        <c:dispUnits/>
        <c:majorUnit val="4000"/>
        <c:minorUnit val="2000"/>
      </c:valAx>
      <c:spPr>
        <a:solidFill>
          <a:srgbClr val="FFFFFF"/>
        </a:solidFill>
        <a:ln w="25400">
          <a:solidFill/>
        </a:ln>
      </c:spPr>
    </c:plotArea>
    <c:legend>
      <c:legendPos val="t"/>
      <c:layout/>
      <c:overlay val="0"/>
    </c:legend>
    <c:plotVisOnly val="1"/>
    <c:dispBlanksAs val="gap"/>
    <c:showDLblsOverMax val="0"/>
  </c:chart>
  <c:txPr>
    <a:bodyPr vert="horz" rot="0"/>
    <a:lstStyle/>
    <a:p>
      <a:pPr>
        <a:defRPr lang="en-US" cap="none" sz="1000" b="1"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'Tabel orase'!$F$3</c:f>
              <c:strCache>
                <c:ptCount val="1"/>
                <c:pt idx="0">
                  <c:v>Blocuri scări</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orase'!$B$38:$B$50</c:f>
              <c:strCache/>
            </c:strRef>
          </c:cat>
          <c:val>
            <c:numRef>
              <c:f>'Tabel orase'!$F$38:$F$50</c:f>
              <c:numCache/>
            </c:numRef>
          </c:val>
        </c:ser>
        <c:gapWidth val="25"/>
        <c:axId val="20664801"/>
        <c:axId val="51765482"/>
      </c:barChart>
      <c:barChart>
        <c:barDir val="col"/>
        <c:grouping val="clustered"/>
        <c:varyColors val="0"/>
        <c:ser>
          <c:idx val="1"/>
          <c:order val="1"/>
          <c:tx>
            <c:strRef>
              <c:f>'Tabel orase'!$G$3</c:f>
              <c:strCache>
                <c:ptCount val="1"/>
                <c:pt idx="0">
                  <c:v>Apartamente</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orase'!$B$38:$B$50</c:f>
              <c:strCache/>
            </c:strRef>
          </c:cat>
          <c:val>
            <c:numRef>
              <c:f>'Tabel orase'!$G$38:$G$50</c:f>
              <c:numCache/>
            </c:numRef>
          </c:val>
        </c:ser>
        <c:gapWidth val="100"/>
        <c:axId val="63236155"/>
        <c:axId val="32254484"/>
      </c:barChart>
      <c:catAx>
        <c:axId val="20664801"/>
        <c:scaling>
          <c:orientation val="minMax"/>
        </c:scaling>
        <c:axPos val="b"/>
        <c:delete val="0"/>
        <c:numFmt formatCode="General" sourceLinked="1"/>
        <c:majorTickMark val="out"/>
        <c:minorTickMark val="none"/>
        <c:tickLblPos val="nextTo"/>
        <c:spPr>
          <a:ln w="25400">
            <a:solidFill/>
          </a:ln>
        </c:spPr>
        <c:crossAx val="51765482"/>
        <c:crosses val="autoZero"/>
        <c:auto val="1"/>
        <c:lblOffset val="100"/>
        <c:noMultiLvlLbl val="0"/>
      </c:catAx>
      <c:valAx>
        <c:axId val="51765482"/>
        <c:scaling>
          <c:orientation val="minMax"/>
          <c:max val="300"/>
        </c:scaling>
        <c:axPos val="l"/>
        <c:majorGridlines>
          <c:spPr>
            <a:ln w="3175">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25400">
            <a:solidFill/>
          </a:ln>
        </c:spPr>
        <c:crossAx val="20664801"/>
        <c:crossesAt val="1"/>
        <c:crossBetween val="between"/>
        <c:dispUnits/>
        <c:majorUnit val="50"/>
        <c:minorUnit val="12.5"/>
      </c:valAx>
      <c:catAx>
        <c:axId val="63236155"/>
        <c:scaling>
          <c:orientation val="minMax"/>
        </c:scaling>
        <c:axPos val="b"/>
        <c:delete val="1"/>
        <c:majorTickMark val="in"/>
        <c:minorTickMark val="none"/>
        <c:tickLblPos val="nextTo"/>
        <c:crossAx val="32254484"/>
        <c:crosses val="autoZero"/>
        <c:auto val="1"/>
        <c:lblOffset val="100"/>
        <c:noMultiLvlLbl val="0"/>
      </c:catAx>
      <c:valAx>
        <c:axId val="32254484"/>
        <c:scaling>
          <c:orientation val="minMax"/>
          <c:max val="6000"/>
        </c:scaling>
        <c:axPos val="l"/>
        <c:delete val="0"/>
        <c:numFmt formatCode="General" sourceLinked="1"/>
        <c:majorTickMark val="in"/>
        <c:minorTickMark val="none"/>
        <c:tickLblPos val="nextTo"/>
        <c:crossAx val="63236155"/>
        <c:crosses val="max"/>
        <c:crossBetween val="between"/>
        <c:dispUnits/>
        <c:majorUnit val="1000"/>
        <c:minorUnit val="250"/>
      </c:valAx>
      <c:spPr>
        <a:solidFill>
          <a:srgbClr val="FFFFFF"/>
        </a:solidFill>
        <a:ln w="25400">
          <a:solidFill/>
        </a:ln>
      </c:spPr>
    </c:plotArea>
    <c:legend>
      <c:legendPos val="t"/>
      <c:layout/>
      <c:overlay val="0"/>
    </c:legend>
    <c:plotVisOnly val="1"/>
    <c:dispBlanksAs val="gap"/>
    <c:showDLblsOverMax val="0"/>
  </c:chart>
  <c:txPr>
    <a:bodyPr vert="horz" rot="0"/>
    <a:lstStyle/>
    <a:p>
      <a:pPr>
        <a:defRPr lang="en-US" cap="none" sz="1000" b="1"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FF80"/>
              </a:solidFill>
              <a:ln w="25400">
                <a:solidFill>
                  <a:srgbClr val="FF0000"/>
                </a:solidFill>
              </a:ln>
            </c:spPr>
          </c:dP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C0C0"/>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50"/>
        <c:shape val="box"/>
        <c:axId val="21854901"/>
        <c:axId val="62476382"/>
      </c:bar3DChart>
      <c:catAx>
        <c:axId val="21854901"/>
        <c:scaling>
          <c:orientation val="maxMin"/>
        </c:scaling>
        <c:axPos val="b"/>
        <c:delete val="1"/>
        <c:majorTickMark val="out"/>
        <c:minorTickMark val="none"/>
        <c:tickLblPos val="low"/>
        <c:crossAx val="62476382"/>
        <c:crosses val="autoZero"/>
        <c:auto val="1"/>
        <c:lblOffset val="100"/>
        <c:noMultiLvlLbl val="0"/>
      </c:catAx>
      <c:valAx>
        <c:axId val="62476382"/>
        <c:scaling>
          <c:orientation val="minMax"/>
          <c:min val="50000"/>
        </c:scaling>
        <c:axPos val="r"/>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2185490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75"/>
        <c:shape val="box"/>
        <c:axId val="25416527"/>
        <c:axId val="27422152"/>
      </c:bar3DChart>
      <c:catAx>
        <c:axId val="25416527"/>
        <c:scaling>
          <c:orientation val="minMax"/>
        </c:scaling>
        <c:axPos val="b"/>
        <c:delete val="1"/>
        <c:majorTickMark val="out"/>
        <c:minorTickMark val="none"/>
        <c:tickLblPos val="low"/>
        <c:crossAx val="27422152"/>
        <c:crosses val="autoZero"/>
        <c:auto val="1"/>
        <c:lblOffset val="100"/>
        <c:noMultiLvlLbl val="0"/>
      </c:catAx>
      <c:valAx>
        <c:axId val="27422152"/>
        <c:scaling>
          <c:orientation val="minMax"/>
          <c:max val="46000"/>
          <c:min val="2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2541652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139</xdr:row>
      <xdr:rowOff>0</xdr:rowOff>
    </xdr:from>
    <xdr:to>
      <xdr:col>25</xdr:col>
      <xdr:colOff>0</xdr:colOff>
      <xdr:row>179</xdr:row>
      <xdr:rowOff>0</xdr:rowOff>
    </xdr:to>
    <xdr:graphicFrame>
      <xdr:nvGraphicFramePr>
        <xdr:cNvPr id="6" name="Chart 7"/>
        <xdr:cNvGraphicFramePr/>
      </xdr:nvGraphicFramePr>
      <xdr:xfrm>
        <a:off x="180975" y="26974800"/>
        <a:ext cx="15573375" cy="64770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182</xdr:row>
      <xdr:rowOff>0</xdr:rowOff>
    </xdr:from>
    <xdr:to>
      <xdr:col>25</xdr:col>
      <xdr:colOff>0</xdr:colOff>
      <xdr:row>222</xdr:row>
      <xdr:rowOff>0</xdr:rowOff>
    </xdr:to>
    <xdr:graphicFrame>
      <xdr:nvGraphicFramePr>
        <xdr:cNvPr id="7" name="Chart 8"/>
        <xdr:cNvGraphicFramePr/>
      </xdr:nvGraphicFramePr>
      <xdr:xfrm>
        <a:off x="180975" y="34109025"/>
        <a:ext cx="15573375" cy="64770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hyperlink" Target="http://www.teoalida.com/ro" TargetMode="External" /><Relationship Id="rId3" Type="http://schemas.openxmlformats.org/officeDocument/2006/relationships/hyperlink" Target="http://www.teoalida.com/ro"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eoalida.r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3"/>
  <dimension ref="A2:Z222"/>
  <sheetViews>
    <sheetView tabSelected="1" workbookViewId="0" topLeftCell="A1">
      <pane xSplit="2" ySplit="5" topLeftCell="C6" activePane="bottomRight" state="frozen"/>
      <selection pane="topLeft" activeCell="A1" sqref="A1"/>
      <selection pane="topRight" activeCell="C1" sqref="C1"/>
      <selection pane="bottomLeft" activeCell="A5" sqref="A5"/>
      <selection pane="bottomRight" activeCell="C6" sqref="C6"/>
    </sheetView>
  </sheetViews>
  <sheetFormatPr defaultColWidth="2.7109375" defaultRowHeight="12.75"/>
  <cols>
    <col min="1" max="1" width="2.7109375" style="2" customWidth="1"/>
    <col min="2" max="2" width="20.7109375" style="2" customWidth="1"/>
    <col min="3" max="3" width="5.7109375" style="2" customWidth="1"/>
    <col min="4" max="4" width="10.7109375" style="2" customWidth="1"/>
    <col min="5" max="11" width="7.7109375" style="2" customWidth="1"/>
    <col min="12" max="12" width="9.7109375" style="2" customWidth="1"/>
    <col min="13" max="13" width="36.7109375" style="2" customWidth="1"/>
    <col min="14" max="22" width="7.7109375" style="2" customWidth="1"/>
    <col min="23" max="23" width="9.7109375" style="2" customWidth="1"/>
    <col min="24" max="24" width="5.7109375" style="2" customWidth="1"/>
    <col min="25" max="25" width="11.140625" style="2" customWidth="1"/>
    <col min="26" max="16384" width="2.7109375" style="2" customWidth="1"/>
  </cols>
  <sheetData>
    <row r="1" s="1" customFormat="1" ht="13.5" thickBot="1"/>
    <row r="2" spans="2:26" ht="12.75">
      <c r="B2" s="151"/>
      <c r="C2" s="117"/>
      <c r="D2" s="152"/>
      <c r="E2" s="146" t="s">
        <v>285</v>
      </c>
      <c r="F2" s="147"/>
      <c r="G2" s="148"/>
      <c r="H2" s="146" t="s">
        <v>286</v>
      </c>
      <c r="I2" s="147"/>
      <c r="J2" s="148"/>
      <c r="K2" s="97"/>
      <c r="L2" s="98"/>
      <c r="M2" s="113"/>
      <c r="N2" s="149" t="s">
        <v>140</v>
      </c>
      <c r="O2" s="150"/>
      <c r="P2" s="150"/>
      <c r="Q2" s="150"/>
      <c r="R2" s="150"/>
      <c r="S2" s="150"/>
      <c r="T2" s="160"/>
      <c r="U2" s="99"/>
      <c r="V2" s="100"/>
      <c r="W2" s="101"/>
      <c r="X2" s="171"/>
      <c r="Y2" s="165"/>
      <c r="Z2" s="53"/>
    </row>
    <row r="3" spans="2:26" ht="38.25">
      <c r="B3" s="174" t="s">
        <v>236</v>
      </c>
      <c r="C3" s="175" t="s">
        <v>321</v>
      </c>
      <c r="D3" s="176" t="s">
        <v>322</v>
      </c>
      <c r="E3" s="177" t="s">
        <v>34</v>
      </c>
      <c r="F3" s="178" t="s">
        <v>277</v>
      </c>
      <c r="G3" s="179" t="s">
        <v>54</v>
      </c>
      <c r="H3" s="177" t="s">
        <v>34</v>
      </c>
      <c r="I3" s="178" t="s">
        <v>277</v>
      </c>
      <c r="J3" s="179" t="s">
        <v>54</v>
      </c>
      <c r="K3" s="180" t="s">
        <v>137</v>
      </c>
      <c r="L3" s="181" t="s">
        <v>295</v>
      </c>
      <c r="M3" s="182" t="s">
        <v>296</v>
      </c>
      <c r="N3" s="183">
        <v>1948</v>
      </c>
      <c r="O3" s="187">
        <v>1956</v>
      </c>
      <c r="P3" s="187">
        <v>1966</v>
      </c>
      <c r="Q3" s="187">
        <v>1977</v>
      </c>
      <c r="R3" s="187">
        <v>1992</v>
      </c>
      <c r="S3" s="187">
        <v>2002</v>
      </c>
      <c r="T3" s="188">
        <v>2011</v>
      </c>
      <c r="U3" s="183" t="s">
        <v>42</v>
      </c>
      <c r="V3" s="187" t="s">
        <v>141</v>
      </c>
      <c r="W3" s="189" t="s">
        <v>276</v>
      </c>
      <c r="X3" s="190" t="s">
        <v>88</v>
      </c>
      <c r="Y3" s="191" t="s">
        <v>136</v>
      </c>
      <c r="Z3" s="53"/>
    </row>
    <row r="4" spans="2:26" ht="13.5" thickBot="1">
      <c r="B4" s="102"/>
      <c r="C4" s="103"/>
      <c r="D4" s="104"/>
      <c r="E4" s="105">
        <f aca="true" t="shared" si="0" ref="E4:J4">SUM(E5:E54)</f>
        <v>19224</v>
      </c>
      <c r="F4" s="106">
        <f t="shared" si="0"/>
        <v>46425</v>
      </c>
      <c r="G4" s="107">
        <f t="shared" si="0"/>
        <v>1158625</v>
      </c>
      <c r="H4" s="105">
        <f t="shared" si="0"/>
        <v>10568</v>
      </c>
      <c r="I4" s="106">
        <f t="shared" si="0"/>
        <v>11779</v>
      </c>
      <c r="J4" s="107">
        <f t="shared" si="0"/>
        <v>522457</v>
      </c>
      <c r="K4" s="108"/>
      <c r="L4" s="109"/>
      <c r="M4" s="114"/>
      <c r="N4" s="110"/>
      <c r="O4" s="111"/>
      <c r="P4" s="111"/>
      <c r="Q4" s="111"/>
      <c r="R4" s="111">
        <f>SUM(R5:R54)</f>
        <v>4181418</v>
      </c>
      <c r="S4" s="111">
        <f>SUM(S5:S54)</f>
        <v>3824875</v>
      </c>
      <c r="T4" s="161">
        <f>SUM(T5:T54)</f>
        <v>3564355</v>
      </c>
      <c r="U4" s="110">
        <f>SUM(U5:U54)</f>
        <v>3309584</v>
      </c>
      <c r="V4" s="111"/>
      <c r="W4" s="112"/>
      <c r="X4" s="172"/>
      <c r="Y4" s="166"/>
      <c r="Z4" s="53"/>
    </row>
    <row r="5" ht="12.75">
      <c r="A5"/>
    </row>
    <row r="6" spans="2:13" ht="26.25">
      <c r="B6" s="6" t="s">
        <v>119</v>
      </c>
      <c r="C6" s="6"/>
      <c r="D6" s="6"/>
      <c r="E6" s="6"/>
      <c r="F6" s="6"/>
      <c r="G6" s="6"/>
      <c r="H6" s="6"/>
      <c r="I6" s="6"/>
      <c r="J6" s="6"/>
      <c r="K6" s="6"/>
      <c r="L6" s="6"/>
      <c r="M6" s="6"/>
    </row>
    <row r="7" spans="2:13" ht="18">
      <c r="B7" s="43" t="s">
        <v>71</v>
      </c>
      <c r="C7" s="43"/>
      <c r="D7" s="43"/>
      <c r="E7" s="43"/>
      <c r="F7" s="43"/>
      <c r="G7" s="43"/>
      <c r="H7" s="43"/>
      <c r="I7" s="43"/>
      <c r="J7" s="43"/>
      <c r="K7" s="43"/>
      <c r="L7" s="43"/>
      <c r="M7" s="43"/>
    </row>
    <row r="9" spans="2:13" ht="38.25">
      <c r="B9" s="5" t="s">
        <v>142</v>
      </c>
      <c r="C9" s="5"/>
      <c r="D9" s="5"/>
      <c r="E9" s="5"/>
      <c r="F9" s="5"/>
      <c r="G9" s="5"/>
      <c r="H9" s="5"/>
      <c r="I9" s="5"/>
      <c r="J9" s="5"/>
      <c r="K9" s="5"/>
      <c r="L9" s="5"/>
      <c r="M9" s="5"/>
    </row>
    <row r="10" spans="2:13" ht="25.5">
      <c r="B10" s="5" t="s">
        <v>408</v>
      </c>
      <c r="C10" s="5"/>
      <c r="D10" s="5"/>
      <c r="E10" s="5"/>
      <c r="F10" s="5"/>
      <c r="G10" s="5"/>
      <c r="H10" s="5"/>
      <c r="I10" s="5"/>
      <c r="J10" s="5"/>
      <c r="K10" s="5"/>
      <c r="L10" s="5"/>
      <c r="M10" s="5"/>
    </row>
    <row r="11" spans="2:13" ht="12.75">
      <c r="B11" s="4" t="s">
        <v>139</v>
      </c>
      <c r="C11" s="4"/>
      <c r="D11" s="4"/>
      <c r="E11" s="4"/>
      <c r="F11" s="4"/>
      <c r="G11" s="4"/>
      <c r="H11" s="4"/>
      <c r="I11" s="4"/>
      <c r="J11" s="4"/>
      <c r="K11" s="4"/>
      <c r="L11" s="4"/>
      <c r="M11" s="4"/>
    </row>
    <row r="12" s="1" customFormat="1" ht="12.75"/>
    <row r="13" spans="2:26" ht="18">
      <c r="B13" s="200" t="s">
        <v>309</v>
      </c>
      <c r="C13" s="193"/>
      <c r="D13" s="194"/>
      <c r="E13" s="195"/>
      <c r="F13" s="196"/>
      <c r="G13" s="197"/>
      <c r="H13" s="198"/>
      <c r="I13" s="199"/>
      <c r="J13" s="197"/>
      <c r="K13" s="184"/>
      <c r="L13" s="185"/>
      <c r="M13" s="186"/>
      <c r="N13" s="85"/>
      <c r="O13" s="86"/>
      <c r="P13" s="86"/>
      <c r="Q13" s="86"/>
      <c r="R13" s="86"/>
      <c r="S13" s="86"/>
      <c r="T13" s="153"/>
      <c r="U13" s="85"/>
      <c r="V13" s="95"/>
      <c r="W13" s="87"/>
      <c r="X13" s="173"/>
      <c r="Y13" s="162"/>
      <c r="Z13" s="53"/>
    </row>
    <row r="14" spans="2:26" ht="12.75">
      <c r="B14" s="63" t="s">
        <v>237</v>
      </c>
      <c r="C14" s="64" t="s">
        <v>68</v>
      </c>
      <c r="D14" s="65" t="s">
        <v>267</v>
      </c>
      <c r="E14" s="66">
        <v>17446</v>
      </c>
      <c r="F14" s="67">
        <v>20265</v>
      </c>
      <c r="G14" s="68">
        <v>634802</v>
      </c>
      <c r="H14" s="66">
        <v>10214</v>
      </c>
      <c r="I14" s="67">
        <v>10270</v>
      </c>
      <c r="J14" s="68">
        <v>466104</v>
      </c>
      <c r="K14" s="92">
        <f aca="true" t="shared" si="1" ref="K14:K21">G14/F14</f>
        <v>31.32504317789292</v>
      </c>
      <c r="L14" s="45">
        <v>0.01</v>
      </c>
      <c r="M14" s="116" t="s">
        <v>323</v>
      </c>
      <c r="N14" s="59"/>
      <c r="O14" s="60"/>
      <c r="P14" s="60"/>
      <c r="Q14" s="60"/>
      <c r="R14" s="60">
        <v>2067545</v>
      </c>
      <c r="S14" s="60">
        <v>1926334</v>
      </c>
      <c r="T14" s="154">
        <v>1883425</v>
      </c>
      <c r="U14" s="61">
        <v>1800000</v>
      </c>
      <c r="V14" s="96">
        <f aca="true" t="shared" si="2" ref="V14:V21">U14/G14</f>
        <v>2.835529818746633</v>
      </c>
      <c r="W14" s="62">
        <f aca="true" t="shared" si="3" ref="W14:W21">U14/R14</f>
        <v>0.8705977378968777</v>
      </c>
      <c r="X14" s="167">
        <v>1</v>
      </c>
      <c r="Y14" s="163" t="s">
        <v>103</v>
      </c>
      <c r="Z14" s="53"/>
    </row>
    <row r="15" spans="2:26" ht="12.75">
      <c r="B15" s="55" t="s">
        <v>239</v>
      </c>
      <c r="C15" s="56" t="s">
        <v>65</v>
      </c>
      <c r="D15" s="57" t="s">
        <v>118</v>
      </c>
      <c r="E15" s="51"/>
      <c r="F15" s="47">
        <v>4000</v>
      </c>
      <c r="G15" s="50">
        <v>90000</v>
      </c>
      <c r="H15" s="58"/>
      <c r="I15" s="47"/>
      <c r="J15" s="50"/>
      <c r="K15" s="92">
        <f t="shared" si="1"/>
        <v>22.5</v>
      </c>
      <c r="L15" s="45">
        <v>0.1</v>
      </c>
      <c r="M15" s="116" t="s">
        <v>215</v>
      </c>
      <c r="N15" s="59"/>
      <c r="O15" s="60"/>
      <c r="P15" s="60"/>
      <c r="Q15" s="60"/>
      <c r="R15" s="60">
        <v>323736</v>
      </c>
      <c r="S15" s="60">
        <v>284596</v>
      </c>
      <c r="T15" s="154">
        <v>253200</v>
      </c>
      <c r="U15" s="61">
        <v>255000</v>
      </c>
      <c r="V15" s="96">
        <f t="shared" si="2"/>
        <v>2.8333333333333335</v>
      </c>
      <c r="W15" s="62">
        <f t="shared" si="3"/>
        <v>0.7876788494328713</v>
      </c>
      <c r="X15" s="168">
        <v>1</v>
      </c>
      <c r="Y15" s="163" t="s">
        <v>105</v>
      </c>
      <c r="Z15" s="53"/>
    </row>
    <row r="16" spans="2:26" ht="12.75">
      <c r="B16" s="63" t="s">
        <v>241</v>
      </c>
      <c r="C16" s="64" t="s">
        <v>87</v>
      </c>
      <c r="D16" s="65" t="s">
        <v>118</v>
      </c>
      <c r="E16" s="66"/>
      <c r="F16" s="67">
        <v>1574</v>
      </c>
      <c r="G16" s="68">
        <v>34230</v>
      </c>
      <c r="H16" s="66"/>
      <c r="I16" s="67">
        <v>310</v>
      </c>
      <c r="J16" s="68">
        <v>10843</v>
      </c>
      <c r="K16" s="92">
        <f t="shared" si="1"/>
        <v>21.747141041931386</v>
      </c>
      <c r="L16" s="45">
        <v>0.01</v>
      </c>
      <c r="M16" s="116" t="s">
        <v>329</v>
      </c>
      <c r="N16" s="59"/>
      <c r="O16" s="60"/>
      <c r="P16" s="60"/>
      <c r="Q16" s="60"/>
      <c r="R16" s="60">
        <v>148087</v>
      </c>
      <c r="S16" s="60">
        <v>134227</v>
      </c>
      <c r="T16" s="154">
        <v>115494</v>
      </c>
      <c r="U16" s="61">
        <v>98000</v>
      </c>
      <c r="V16" s="96">
        <f t="shared" si="2"/>
        <v>2.8629856850715747</v>
      </c>
      <c r="W16" s="62">
        <f t="shared" si="3"/>
        <v>0.6617731468663691</v>
      </c>
      <c r="X16" s="167">
        <v>1</v>
      </c>
      <c r="Y16" s="163" t="s">
        <v>105</v>
      </c>
      <c r="Z16" s="53"/>
    </row>
    <row r="17" spans="2:26" ht="12.75">
      <c r="B17" s="63" t="s">
        <v>238</v>
      </c>
      <c r="C17" s="64" t="s">
        <v>69</v>
      </c>
      <c r="D17" s="65" t="s">
        <v>253</v>
      </c>
      <c r="E17" s="66"/>
      <c r="F17" s="47">
        <v>3700</v>
      </c>
      <c r="G17" s="50">
        <v>80000</v>
      </c>
      <c r="H17" s="58"/>
      <c r="I17" s="47"/>
      <c r="J17" s="50"/>
      <c r="K17" s="92">
        <f t="shared" si="1"/>
        <v>21.62162162162162</v>
      </c>
      <c r="L17" s="45">
        <v>0.1</v>
      </c>
      <c r="M17" s="116" t="s">
        <v>215</v>
      </c>
      <c r="N17" s="59"/>
      <c r="O17" s="60"/>
      <c r="P17" s="60"/>
      <c r="Q17" s="60"/>
      <c r="R17" s="60">
        <v>350581</v>
      </c>
      <c r="S17" s="60">
        <v>310471</v>
      </c>
      <c r="T17" s="154">
        <v>283872</v>
      </c>
      <c r="U17" s="61">
        <v>225000</v>
      </c>
      <c r="V17" s="96">
        <f t="shared" si="2"/>
        <v>2.8125</v>
      </c>
      <c r="W17" s="62">
        <f t="shared" si="3"/>
        <v>0.6417917685213973</v>
      </c>
      <c r="X17" s="167">
        <v>1</v>
      </c>
      <c r="Y17" s="163" t="s">
        <v>103</v>
      </c>
      <c r="Z17" s="53"/>
    </row>
    <row r="18" spans="2:26" ht="12.75">
      <c r="B18" s="63" t="s">
        <v>242</v>
      </c>
      <c r="C18" s="64" t="s">
        <v>64</v>
      </c>
      <c r="D18" s="65" t="s">
        <v>253</v>
      </c>
      <c r="E18" s="66"/>
      <c r="F18" s="67">
        <v>1344</v>
      </c>
      <c r="G18" s="68">
        <v>28777</v>
      </c>
      <c r="H18" s="66"/>
      <c r="I18" s="67">
        <v>235</v>
      </c>
      <c r="J18" s="68">
        <v>7369</v>
      </c>
      <c r="K18" s="92">
        <f t="shared" si="1"/>
        <v>21.411458333333332</v>
      </c>
      <c r="L18" s="45">
        <v>0.0052</v>
      </c>
      <c r="M18" s="116" t="s">
        <v>228</v>
      </c>
      <c r="N18" s="59"/>
      <c r="O18" s="60"/>
      <c r="P18" s="60"/>
      <c r="Q18" s="60"/>
      <c r="R18" s="60">
        <v>98117</v>
      </c>
      <c r="S18" s="60">
        <v>89930</v>
      </c>
      <c r="T18" s="154">
        <v>79610</v>
      </c>
      <c r="U18" s="61">
        <v>83000</v>
      </c>
      <c r="V18" s="96">
        <f t="shared" si="2"/>
        <v>2.8842478368141222</v>
      </c>
      <c r="W18" s="62">
        <f t="shared" si="3"/>
        <v>0.8459288400582977</v>
      </c>
      <c r="X18" s="167">
        <v>1</v>
      </c>
      <c r="Y18" s="163" t="s">
        <v>106</v>
      </c>
      <c r="Z18" s="53"/>
    </row>
    <row r="19" spans="2:26" ht="12.75">
      <c r="B19" s="76" t="s">
        <v>391</v>
      </c>
      <c r="C19" s="77" t="s">
        <v>375</v>
      </c>
      <c r="D19" s="65" t="s">
        <v>253</v>
      </c>
      <c r="E19" s="66"/>
      <c r="F19" s="90">
        <v>1352</v>
      </c>
      <c r="G19" s="88">
        <v>25069</v>
      </c>
      <c r="H19" s="66"/>
      <c r="I19" s="67">
        <v>135</v>
      </c>
      <c r="J19" s="68">
        <v>4851</v>
      </c>
      <c r="K19" s="92">
        <f>G19/F19</f>
        <v>18.54215976331361</v>
      </c>
      <c r="L19" s="45">
        <v>0.02</v>
      </c>
      <c r="M19" s="116" t="s">
        <v>223</v>
      </c>
      <c r="N19" s="59">
        <v>12959</v>
      </c>
      <c r="O19" s="60">
        <v>16879</v>
      </c>
      <c r="P19" s="60">
        <v>26969</v>
      </c>
      <c r="Q19" s="60">
        <v>60538</v>
      </c>
      <c r="R19" s="60">
        <v>78438</v>
      </c>
      <c r="S19" s="60">
        <v>69257</v>
      </c>
      <c r="T19" s="154">
        <v>61123</v>
      </c>
      <c r="U19" s="61">
        <v>72000</v>
      </c>
      <c r="V19" s="96">
        <f>U19/G19</f>
        <v>2.8720730783038815</v>
      </c>
      <c r="W19" s="62">
        <f>U19/R19</f>
        <v>0.9179224355541957</v>
      </c>
      <c r="X19" s="169">
        <v>1</v>
      </c>
      <c r="Y19" s="163" t="s">
        <v>105</v>
      </c>
      <c r="Z19" s="53"/>
    </row>
    <row r="20" spans="2:26" ht="12.75">
      <c r="B20" s="76" t="s">
        <v>392</v>
      </c>
      <c r="C20" s="77" t="s">
        <v>375</v>
      </c>
      <c r="D20" s="65" t="s">
        <v>267</v>
      </c>
      <c r="E20" s="66"/>
      <c r="F20" s="68">
        <v>1268</v>
      </c>
      <c r="G20" s="68">
        <v>24660</v>
      </c>
      <c r="H20" s="66"/>
      <c r="I20" s="67">
        <v>97</v>
      </c>
      <c r="J20" s="68">
        <v>4851</v>
      </c>
      <c r="K20" s="92">
        <f>G20/F20</f>
        <v>19.44794952681388</v>
      </c>
      <c r="L20" s="45">
        <v>0.02</v>
      </c>
      <c r="M20" s="116" t="s">
        <v>221</v>
      </c>
      <c r="N20" s="59">
        <v>7018</v>
      </c>
      <c r="O20" s="60">
        <v>36498</v>
      </c>
      <c r="P20" s="60">
        <v>69085</v>
      </c>
      <c r="Q20" s="60">
        <v>79630</v>
      </c>
      <c r="R20" s="60">
        <v>81337</v>
      </c>
      <c r="S20" s="60">
        <v>71380</v>
      </c>
      <c r="T20" s="154">
        <v>60525</v>
      </c>
      <c r="U20" s="61">
        <v>74000</v>
      </c>
      <c r="V20" s="96">
        <f>U20/G20</f>
        <v>3.0008110300081103</v>
      </c>
      <c r="W20" s="62">
        <f>U20/R20</f>
        <v>0.9097950502231457</v>
      </c>
      <c r="X20" s="169">
        <v>1</v>
      </c>
      <c r="Y20" s="163" t="s">
        <v>104</v>
      </c>
      <c r="Z20" s="53"/>
    </row>
    <row r="21" spans="2:26" ht="12.75">
      <c r="B21" s="63" t="s">
        <v>240</v>
      </c>
      <c r="C21" s="64" t="s">
        <v>63</v>
      </c>
      <c r="D21" s="65" t="s">
        <v>118</v>
      </c>
      <c r="E21" s="66">
        <v>1623</v>
      </c>
      <c r="F21" s="67">
        <v>3070</v>
      </c>
      <c r="G21" s="68">
        <v>67862</v>
      </c>
      <c r="H21" s="66">
        <v>354</v>
      </c>
      <c r="I21" s="67">
        <v>492</v>
      </c>
      <c r="J21" s="68">
        <v>17980</v>
      </c>
      <c r="K21" s="92">
        <f t="shared" si="1"/>
        <v>22.104885993485343</v>
      </c>
      <c r="L21" s="45">
        <v>0.002</v>
      </c>
      <c r="M21" s="116" t="s">
        <v>229</v>
      </c>
      <c r="N21" s="59"/>
      <c r="O21" s="60"/>
      <c r="P21" s="60"/>
      <c r="Q21" s="60"/>
      <c r="R21" s="60">
        <v>252715</v>
      </c>
      <c r="S21" s="60">
        <v>232527</v>
      </c>
      <c r="T21" s="154">
        <v>209945</v>
      </c>
      <c r="U21" s="61">
        <v>190000</v>
      </c>
      <c r="V21" s="96">
        <f t="shared" si="2"/>
        <v>2.7997995932922697</v>
      </c>
      <c r="W21" s="62">
        <f t="shared" si="3"/>
        <v>0.7518350711275548</v>
      </c>
      <c r="X21" s="167">
        <v>1</v>
      </c>
      <c r="Y21" s="163" t="s">
        <v>103</v>
      </c>
      <c r="Z21" s="53"/>
    </row>
    <row r="22" spans="2:26" ht="18">
      <c r="B22" s="200" t="s">
        <v>310</v>
      </c>
      <c r="C22" s="193"/>
      <c r="D22" s="194"/>
      <c r="E22" s="195"/>
      <c r="F22" s="196"/>
      <c r="G22" s="197"/>
      <c r="H22" s="198"/>
      <c r="I22" s="199"/>
      <c r="J22" s="197"/>
      <c r="K22" s="184"/>
      <c r="L22" s="185"/>
      <c r="M22" s="186"/>
      <c r="N22" s="85"/>
      <c r="O22" s="86"/>
      <c r="P22" s="86"/>
      <c r="Q22" s="86"/>
      <c r="R22" s="86"/>
      <c r="S22" s="86"/>
      <c r="T22" s="153"/>
      <c r="U22" s="85"/>
      <c r="V22" s="95"/>
      <c r="W22" s="87"/>
      <c r="X22" s="173"/>
      <c r="Y22" s="162"/>
      <c r="Z22" s="53"/>
    </row>
    <row r="23" spans="2:26" ht="12.75">
      <c r="B23" s="76" t="s">
        <v>390</v>
      </c>
      <c r="C23" s="77" t="s">
        <v>53</v>
      </c>
      <c r="D23" s="65" t="s">
        <v>275</v>
      </c>
      <c r="E23" s="66"/>
      <c r="F23" s="67">
        <v>402</v>
      </c>
      <c r="G23" s="68">
        <v>8115</v>
      </c>
      <c r="H23" s="66"/>
      <c r="I23" s="67"/>
      <c r="J23" s="68"/>
      <c r="K23" s="92">
        <f>G23/F23</f>
        <v>20.186567164179106</v>
      </c>
      <c r="L23" s="45">
        <v>0.02</v>
      </c>
      <c r="M23" s="116" t="s">
        <v>376</v>
      </c>
      <c r="N23" s="59"/>
      <c r="O23" s="60"/>
      <c r="P23" s="60">
        <v>15575</v>
      </c>
      <c r="Q23" s="60">
        <v>26773</v>
      </c>
      <c r="R23" s="60">
        <v>31877</v>
      </c>
      <c r="S23" s="60">
        <v>25977</v>
      </c>
      <c r="T23" s="154">
        <v>21376</v>
      </c>
      <c r="U23" s="61">
        <v>24000</v>
      </c>
      <c r="V23" s="96">
        <f>U23/G23</f>
        <v>2.957486136783734</v>
      </c>
      <c r="W23" s="62">
        <f>U23/R23</f>
        <v>0.7528939360667566</v>
      </c>
      <c r="X23" s="169">
        <v>2</v>
      </c>
      <c r="Y23" s="163" t="s">
        <v>105</v>
      </c>
      <c r="Z23" s="53"/>
    </row>
    <row r="24" spans="2:26" ht="12.75">
      <c r="B24" s="76" t="s">
        <v>400</v>
      </c>
      <c r="C24" s="77" t="s">
        <v>401</v>
      </c>
      <c r="D24" s="65" t="s">
        <v>267</v>
      </c>
      <c r="E24" s="66"/>
      <c r="F24" s="145">
        <v>900</v>
      </c>
      <c r="G24" s="144">
        <v>17000</v>
      </c>
      <c r="H24" s="66"/>
      <c r="I24" s="67"/>
      <c r="J24" s="68"/>
      <c r="K24" s="92">
        <f aca="true" t="shared" si="4" ref="K24:K30">G24/F24</f>
        <v>18.88888888888889</v>
      </c>
      <c r="L24" s="45">
        <v>0.1</v>
      </c>
      <c r="M24" s="116" t="s">
        <v>215</v>
      </c>
      <c r="N24" s="59"/>
      <c r="O24" s="60">
        <v>11253</v>
      </c>
      <c r="P24" s="60">
        <v>35663</v>
      </c>
      <c r="Q24" s="60">
        <v>41738</v>
      </c>
      <c r="R24" s="60">
        <v>58810</v>
      </c>
      <c r="S24" s="60">
        <v>51416</v>
      </c>
      <c r="T24" s="154">
        <v>39172</v>
      </c>
      <c r="U24" s="61">
        <v>50000</v>
      </c>
      <c r="V24" s="96">
        <f aca="true" t="shared" si="5" ref="V24:V30">U24/G24</f>
        <v>2.9411764705882355</v>
      </c>
      <c r="W24" s="62">
        <f aca="true" t="shared" si="6" ref="W24:W30">U24/R24</f>
        <v>0.8501955449753443</v>
      </c>
      <c r="X24" s="169">
        <v>2</v>
      </c>
      <c r="Y24" s="163" t="s">
        <v>106</v>
      </c>
      <c r="Z24" s="53"/>
    </row>
    <row r="25" spans="2:26" ht="12.75">
      <c r="B25" s="63" t="s">
        <v>243</v>
      </c>
      <c r="C25" s="64" t="s">
        <v>65</v>
      </c>
      <c r="D25" s="65" t="s">
        <v>253</v>
      </c>
      <c r="E25" s="66"/>
      <c r="F25" s="68">
        <v>600</v>
      </c>
      <c r="G25" s="68">
        <v>10089</v>
      </c>
      <c r="H25" s="66"/>
      <c r="I25" s="67">
        <v>13</v>
      </c>
      <c r="J25" s="68">
        <v>704</v>
      </c>
      <c r="K25" s="92">
        <f t="shared" si="4"/>
        <v>16.815</v>
      </c>
      <c r="L25" s="45">
        <v>0.05</v>
      </c>
      <c r="M25" s="116" t="s">
        <v>330</v>
      </c>
      <c r="N25" s="61"/>
      <c r="O25" s="72"/>
      <c r="P25" s="72"/>
      <c r="Q25" s="72"/>
      <c r="R25" s="72">
        <v>44931</v>
      </c>
      <c r="S25" s="72">
        <v>36121</v>
      </c>
      <c r="T25" s="155">
        <v>30714</v>
      </c>
      <c r="U25" s="61">
        <v>29000</v>
      </c>
      <c r="V25" s="96">
        <f t="shared" si="5"/>
        <v>2.8744176826246406</v>
      </c>
      <c r="W25" s="62">
        <f t="shared" si="6"/>
        <v>0.6454341100799003</v>
      </c>
      <c r="X25" s="167">
        <v>2</v>
      </c>
      <c r="Y25" s="163" t="s">
        <v>103</v>
      </c>
      <c r="Z25" s="53"/>
    </row>
    <row r="26" spans="2:26" ht="12.75">
      <c r="B26" s="63" t="s">
        <v>311</v>
      </c>
      <c r="C26" s="64" t="s">
        <v>87</v>
      </c>
      <c r="D26" s="65" t="s">
        <v>340</v>
      </c>
      <c r="E26" s="69"/>
      <c r="F26" s="83">
        <v>400</v>
      </c>
      <c r="G26" s="84">
        <v>7000</v>
      </c>
      <c r="H26" s="69"/>
      <c r="I26" s="70"/>
      <c r="J26" s="71"/>
      <c r="K26" s="92">
        <f t="shared" si="4"/>
        <v>17.5</v>
      </c>
      <c r="L26" s="45">
        <v>0.1</v>
      </c>
      <c r="M26" s="116" t="s">
        <v>215</v>
      </c>
      <c r="N26" s="59"/>
      <c r="O26" s="60"/>
      <c r="P26" s="60"/>
      <c r="Q26" s="60"/>
      <c r="R26" s="60">
        <v>41405</v>
      </c>
      <c r="S26" s="60">
        <v>38828</v>
      </c>
      <c r="T26" s="154">
        <v>33843</v>
      </c>
      <c r="U26" s="61">
        <v>20000</v>
      </c>
      <c r="V26" s="96">
        <f t="shared" si="5"/>
        <v>2.857142857142857</v>
      </c>
      <c r="W26" s="62">
        <f t="shared" si="6"/>
        <v>0.4830334500664171</v>
      </c>
      <c r="X26" s="167">
        <v>2</v>
      </c>
      <c r="Y26" s="163" t="s">
        <v>102</v>
      </c>
      <c r="Z26" s="53"/>
    </row>
    <row r="27" spans="2:26" ht="12.75">
      <c r="B27" s="63" t="s">
        <v>281</v>
      </c>
      <c r="C27" s="64" t="s">
        <v>69</v>
      </c>
      <c r="D27" s="65" t="s">
        <v>340</v>
      </c>
      <c r="E27" s="66"/>
      <c r="F27" s="47">
        <v>600</v>
      </c>
      <c r="G27" s="50">
        <v>10000</v>
      </c>
      <c r="H27" s="58"/>
      <c r="I27" s="47"/>
      <c r="J27" s="50"/>
      <c r="K27" s="92">
        <f t="shared" si="4"/>
        <v>16.666666666666668</v>
      </c>
      <c r="L27" s="45">
        <v>0.1</v>
      </c>
      <c r="M27" s="116" t="s">
        <v>215</v>
      </c>
      <c r="N27" s="61"/>
      <c r="O27" s="72"/>
      <c r="P27" s="72"/>
      <c r="Q27" s="72"/>
      <c r="R27" s="72">
        <v>43960</v>
      </c>
      <c r="S27" s="72">
        <v>40150</v>
      </c>
      <c r="T27" s="155">
        <v>36364</v>
      </c>
      <c r="U27" s="61">
        <v>29000</v>
      </c>
      <c r="V27" s="96">
        <f t="shared" si="5"/>
        <v>2.9</v>
      </c>
      <c r="W27" s="62">
        <f t="shared" si="6"/>
        <v>0.6596906278434941</v>
      </c>
      <c r="X27" s="167">
        <v>2</v>
      </c>
      <c r="Y27" s="163" t="s">
        <v>106</v>
      </c>
      <c r="Z27" s="53"/>
    </row>
    <row r="28" spans="2:26" ht="12.75">
      <c r="B28" s="63" t="s">
        <v>280</v>
      </c>
      <c r="C28" s="64" t="s">
        <v>69</v>
      </c>
      <c r="D28" s="65" t="s">
        <v>340</v>
      </c>
      <c r="E28" s="66"/>
      <c r="F28" s="47">
        <v>500</v>
      </c>
      <c r="G28" s="50">
        <v>9000</v>
      </c>
      <c r="H28" s="58"/>
      <c r="I28" s="47"/>
      <c r="J28" s="50"/>
      <c r="K28" s="92">
        <f t="shared" si="4"/>
        <v>18</v>
      </c>
      <c r="L28" s="45">
        <v>0.1</v>
      </c>
      <c r="M28" s="116" t="s">
        <v>215</v>
      </c>
      <c r="N28" s="61"/>
      <c r="O28" s="72"/>
      <c r="P28" s="72"/>
      <c r="Q28" s="72"/>
      <c r="R28" s="72">
        <v>46657</v>
      </c>
      <c r="S28" s="72">
        <v>43841</v>
      </c>
      <c r="T28" s="155">
        <v>39780</v>
      </c>
      <c r="U28" s="61">
        <v>26000</v>
      </c>
      <c r="V28" s="96">
        <f t="shared" si="5"/>
        <v>2.888888888888889</v>
      </c>
      <c r="W28" s="62">
        <f t="shared" si="6"/>
        <v>0.5572582892170521</v>
      </c>
      <c r="X28" s="167">
        <v>2</v>
      </c>
      <c r="Y28" s="163" t="s">
        <v>105</v>
      </c>
      <c r="Z28" s="53"/>
    </row>
    <row r="29" spans="2:26" ht="12.75">
      <c r="B29" s="63" t="s">
        <v>312</v>
      </c>
      <c r="C29" s="64" t="s">
        <v>69</v>
      </c>
      <c r="D29" s="65" t="s">
        <v>235</v>
      </c>
      <c r="E29" s="66"/>
      <c r="F29" s="47">
        <v>600</v>
      </c>
      <c r="G29" s="50">
        <v>9500</v>
      </c>
      <c r="H29" s="58"/>
      <c r="I29" s="47"/>
      <c r="J29" s="50"/>
      <c r="K29" s="92">
        <f t="shared" si="4"/>
        <v>15.833333333333334</v>
      </c>
      <c r="L29" s="45">
        <v>0.1</v>
      </c>
      <c r="M29" s="116" t="s">
        <v>215</v>
      </c>
      <c r="N29" s="59"/>
      <c r="O29" s="60"/>
      <c r="P29" s="60"/>
      <c r="Q29" s="60"/>
      <c r="R29" s="60">
        <v>31746</v>
      </c>
      <c r="S29" s="60">
        <v>32390</v>
      </c>
      <c r="T29" s="154">
        <v>32981</v>
      </c>
      <c r="U29" s="61">
        <v>28000</v>
      </c>
      <c r="V29" s="96">
        <f t="shared" si="5"/>
        <v>2.9473684210526314</v>
      </c>
      <c r="W29" s="62">
        <f t="shared" si="6"/>
        <v>0.882000882000882</v>
      </c>
      <c r="X29" s="167">
        <v>2</v>
      </c>
      <c r="Y29" s="163" t="s">
        <v>104</v>
      </c>
      <c r="Z29" s="53"/>
    </row>
    <row r="30" spans="2:26" ht="12.75">
      <c r="B30" s="63" t="s">
        <v>101</v>
      </c>
      <c r="C30" s="64" t="s">
        <v>100</v>
      </c>
      <c r="D30" s="65" t="s">
        <v>253</v>
      </c>
      <c r="E30" s="66"/>
      <c r="F30" s="68">
        <v>334</v>
      </c>
      <c r="G30" s="68">
        <v>6395</v>
      </c>
      <c r="H30" s="66"/>
      <c r="I30" s="67"/>
      <c r="J30" s="68"/>
      <c r="K30" s="92">
        <f t="shared" si="4"/>
        <v>19.146706586826348</v>
      </c>
      <c r="L30" s="45">
        <v>0.05</v>
      </c>
      <c r="M30" s="116" t="s">
        <v>330</v>
      </c>
      <c r="N30" s="59"/>
      <c r="O30" s="60"/>
      <c r="P30" s="60"/>
      <c r="Q30" s="60"/>
      <c r="R30" s="60">
        <v>26626</v>
      </c>
      <c r="S30" s="60">
        <v>22967</v>
      </c>
      <c r="T30" s="154">
        <v>19079</v>
      </c>
      <c r="U30" s="61">
        <v>19000</v>
      </c>
      <c r="V30" s="96">
        <f t="shared" si="5"/>
        <v>2.9710711493354185</v>
      </c>
      <c r="W30" s="62">
        <f t="shared" si="6"/>
        <v>0.7135882220386088</v>
      </c>
      <c r="X30" s="167">
        <v>2</v>
      </c>
      <c r="Y30" s="163" t="s">
        <v>105</v>
      </c>
      <c r="Z30" s="53"/>
    </row>
    <row r="31" spans="2:26" ht="12.75">
      <c r="B31" s="76" t="s">
        <v>372</v>
      </c>
      <c r="C31" s="77" t="s">
        <v>375</v>
      </c>
      <c r="D31" s="65" t="s">
        <v>267</v>
      </c>
      <c r="E31" s="66"/>
      <c r="F31" s="67">
        <v>575</v>
      </c>
      <c r="G31" s="68">
        <v>9754</v>
      </c>
      <c r="H31" s="66"/>
      <c r="I31" s="67">
        <v>36</v>
      </c>
      <c r="J31" s="68">
        <v>1670</v>
      </c>
      <c r="K31" s="92">
        <f aca="true" t="shared" si="7" ref="K31:K36">G31/F31</f>
        <v>16.963478260869564</v>
      </c>
      <c r="L31" s="45">
        <v>0.02</v>
      </c>
      <c r="M31" s="116" t="s">
        <v>222</v>
      </c>
      <c r="N31" s="59"/>
      <c r="O31" s="60">
        <v>21188</v>
      </c>
      <c r="P31" s="60">
        <v>29340</v>
      </c>
      <c r="Q31" s="60">
        <v>28280</v>
      </c>
      <c r="R31" s="60">
        <v>32853</v>
      </c>
      <c r="S31" s="60">
        <v>30642</v>
      </c>
      <c r="T31" s="154">
        <v>23390</v>
      </c>
      <c r="U31" s="61">
        <v>30000</v>
      </c>
      <c r="V31" s="96">
        <f aca="true" t="shared" si="8" ref="V31:V36">U31/G31</f>
        <v>3.075661267172442</v>
      </c>
      <c r="W31" s="62">
        <f aca="true" t="shared" si="9" ref="W31:W36">U31/R31</f>
        <v>0.9131586156515387</v>
      </c>
      <c r="X31" s="169">
        <v>2</v>
      </c>
      <c r="Y31" s="163" t="s">
        <v>105</v>
      </c>
      <c r="Z31" s="53"/>
    </row>
    <row r="32" spans="2:26" ht="12.75">
      <c r="B32" s="76" t="s">
        <v>393</v>
      </c>
      <c r="C32" s="77" t="s">
        <v>375</v>
      </c>
      <c r="D32" s="65" t="s">
        <v>253</v>
      </c>
      <c r="E32" s="66"/>
      <c r="F32" s="67">
        <v>304</v>
      </c>
      <c r="G32" s="68">
        <v>5515</v>
      </c>
      <c r="H32" s="66"/>
      <c r="I32" s="67"/>
      <c r="J32" s="68"/>
      <c r="K32" s="92">
        <f t="shared" si="7"/>
        <v>18.14144736842105</v>
      </c>
      <c r="L32" s="45">
        <v>0.02</v>
      </c>
      <c r="M32" s="116" t="s">
        <v>221</v>
      </c>
      <c r="N32" s="59">
        <v>8817</v>
      </c>
      <c r="O32" s="60">
        <v>10488</v>
      </c>
      <c r="P32" s="60">
        <v>12822</v>
      </c>
      <c r="Q32" s="60">
        <v>17861</v>
      </c>
      <c r="R32" s="60">
        <v>24174</v>
      </c>
      <c r="S32" s="60">
        <v>21213</v>
      </c>
      <c r="T32" s="154">
        <v>18227</v>
      </c>
      <c r="U32" s="61">
        <v>16500</v>
      </c>
      <c r="V32" s="96">
        <f t="shared" si="8"/>
        <v>2.9918404351767904</v>
      </c>
      <c r="W32" s="62">
        <f t="shared" si="9"/>
        <v>0.6825515016133036</v>
      </c>
      <c r="X32" s="169">
        <v>2</v>
      </c>
      <c r="Y32" s="163" t="s">
        <v>103</v>
      </c>
      <c r="Z32" s="53"/>
    </row>
    <row r="33" spans="2:26" ht="12.75">
      <c r="B33" s="76" t="s">
        <v>374</v>
      </c>
      <c r="C33" s="77" t="s">
        <v>375</v>
      </c>
      <c r="D33" s="65" t="s">
        <v>267</v>
      </c>
      <c r="E33" s="66"/>
      <c r="F33" s="67">
        <v>465</v>
      </c>
      <c r="G33" s="68">
        <v>7038</v>
      </c>
      <c r="H33" s="66"/>
      <c r="I33" s="67">
        <v>7</v>
      </c>
      <c r="J33" s="68">
        <v>520</v>
      </c>
      <c r="K33" s="92">
        <f t="shared" si="7"/>
        <v>15.135483870967741</v>
      </c>
      <c r="L33" s="45">
        <v>0.02</v>
      </c>
      <c r="M33" s="116" t="s">
        <v>222</v>
      </c>
      <c r="N33" s="59">
        <v>10890</v>
      </c>
      <c r="O33" s="60">
        <v>19955</v>
      </c>
      <c r="P33" s="60">
        <v>24796</v>
      </c>
      <c r="Q33" s="60">
        <v>25287</v>
      </c>
      <c r="R33" s="60">
        <v>29302</v>
      </c>
      <c r="S33" s="60">
        <v>25840</v>
      </c>
      <c r="T33" s="154">
        <v>22692</v>
      </c>
      <c r="U33" s="61">
        <v>21000</v>
      </c>
      <c r="V33" s="96">
        <f t="shared" si="8"/>
        <v>2.9838022165387894</v>
      </c>
      <c r="W33" s="62">
        <f t="shared" si="9"/>
        <v>0.716674629718108</v>
      </c>
      <c r="X33" s="169">
        <v>2</v>
      </c>
      <c r="Y33" s="163" t="s">
        <v>105</v>
      </c>
      <c r="Z33" s="53"/>
    </row>
    <row r="34" spans="2:26" ht="12.75">
      <c r="B34" s="76" t="s">
        <v>191</v>
      </c>
      <c r="C34" s="77" t="s">
        <v>375</v>
      </c>
      <c r="D34" s="65" t="s">
        <v>267</v>
      </c>
      <c r="E34" s="66"/>
      <c r="F34" s="67">
        <v>885</v>
      </c>
      <c r="G34" s="68">
        <v>14282</v>
      </c>
      <c r="H34" s="66"/>
      <c r="I34" s="67">
        <v>54</v>
      </c>
      <c r="J34" s="68">
        <v>2290</v>
      </c>
      <c r="K34" s="92">
        <f t="shared" si="7"/>
        <v>16.137853107344633</v>
      </c>
      <c r="L34" s="45">
        <v>0.02</v>
      </c>
      <c r="M34" s="116" t="s">
        <v>222</v>
      </c>
      <c r="N34" s="59">
        <v>14138</v>
      </c>
      <c r="O34" s="60">
        <v>23052</v>
      </c>
      <c r="P34" s="60">
        <v>35187</v>
      </c>
      <c r="Q34" s="60">
        <v>40684</v>
      </c>
      <c r="R34" s="60">
        <v>52390</v>
      </c>
      <c r="S34" s="60">
        <v>45195</v>
      </c>
      <c r="T34" s="154">
        <v>37160</v>
      </c>
      <c r="U34" s="61">
        <v>43000</v>
      </c>
      <c r="V34" s="96">
        <f t="shared" si="8"/>
        <v>3.0107828035289175</v>
      </c>
      <c r="W34" s="62">
        <f t="shared" si="9"/>
        <v>0.8207673220080168</v>
      </c>
      <c r="X34" s="169">
        <v>2</v>
      </c>
      <c r="Y34" s="163" t="s">
        <v>106</v>
      </c>
      <c r="Z34" s="53"/>
    </row>
    <row r="35" spans="2:26" ht="12.75">
      <c r="B35" s="76" t="s">
        <v>373</v>
      </c>
      <c r="C35" s="77" t="s">
        <v>375</v>
      </c>
      <c r="D35" s="65" t="s">
        <v>267</v>
      </c>
      <c r="E35" s="66"/>
      <c r="F35" s="67">
        <v>478</v>
      </c>
      <c r="G35" s="68">
        <v>9249</v>
      </c>
      <c r="H35" s="66"/>
      <c r="I35" s="67">
        <v>66</v>
      </c>
      <c r="J35" s="68">
        <v>3106</v>
      </c>
      <c r="K35" s="92">
        <f t="shared" si="7"/>
        <v>19.34937238493724</v>
      </c>
      <c r="L35" s="45">
        <v>0.02</v>
      </c>
      <c r="M35" s="116" t="s">
        <v>222</v>
      </c>
      <c r="N35" s="59">
        <v>7201</v>
      </c>
      <c r="O35" s="60">
        <v>14859</v>
      </c>
      <c r="P35" s="60">
        <v>21979</v>
      </c>
      <c r="Q35" s="60">
        <v>28671</v>
      </c>
      <c r="R35" s="60">
        <v>34524</v>
      </c>
      <c r="S35" s="60">
        <v>29740</v>
      </c>
      <c r="T35" s="154">
        <v>24160</v>
      </c>
      <c r="U35" s="61">
        <v>28000</v>
      </c>
      <c r="V35" s="96">
        <f t="shared" si="8"/>
        <v>3.0273543085739</v>
      </c>
      <c r="W35" s="62">
        <f t="shared" si="9"/>
        <v>0.8110300081103001</v>
      </c>
      <c r="X35" s="169">
        <v>2</v>
      </c>
      <c r="Y35" s="163" t="s">
        <v>106</v>
      </c>
      <c r="Z35" s="53"/>
    </row>
    <row r="36" spans="2:26" ht="12.75">
      <c r="B36" s="63" t="s">
        <v>313</v>
      </c>
      <c r="C36" s="64" t="s">
        <v>63</v>
      </c>
      <c r="D36" s="65" t="s">
        <v>340</v>
      </c>
      <c r="E36" s="69"/>
      <c r="F36" s="70">
        <v>424</v>
      </c>
      <c r="G36" s="71">
        <v>9270</v>
      </c>
      <c r="H36" s="69"/>
      <c r="I36" s="70">
        <v>48</v>
      </c>
      <c r="J36" s="71">
        <v>1619</v>
      </c>
      <c r="K36" s="44">
        <f t="shared" si="7"/>
        <v>21.86320754716981</v>
      </c>
      <c r="L36" s="45">
        <v>0.01</v>
      </c>
      <c r="M36" s="116" t="s">
        <v>331</v>
      </c>
      <c r="N36" s="59"/>
      <c r="O36" s="60"/>
      <c r="P36" s="60"/>
      <c r="Q36" s="60"/>
      <c r="R36" s="60">
        <v>41554</v>
      </c>
      <c r="S36" s="60">
        <v>38789</v>
      </c>
      <c r="T36" s="154">
        <v>32935</v>
      </c>
      <c r="U36" s="61">
        <v>28000</v>
      </c>
      <c r="V36" s="96">
        <f t="shared" si="8"/>
        <v>3.0204962243797193</v>
      </c>
      <c r="W36" s="62">
        <f t="shared" si="9"/>
        <v>0.673822014727824</v>
      </c>
      <c r="X36" s="167">
        <v>2</v>
      </c>
      <c r="Y36" s="163" t="s">
        <v>102</v>
      </c>
      <c r="Z36" s="53"/>
    </row>
    <row r="37" spans="2:26" ht="18">
      <c r="B37" s="200" t="s">
        <v>314</v>
      </c>
      <c r="C37" s="193"/>
      <c r="D37" s="194"/>
      <c r="E37" s="195"/>
      <c r="F37" s="196"/>
      <c r="G37" s="197"/>
      <c r="H37" s="198"/>
      <c r="I37" s="199"/>
      <c r="J37" s="197"/>
      <c r="K37" s="184"/>
      <c r="L37" s="185"/>
      <c r="M37" s="186"/>
      <c r="N37" s="85"/>
      <c r="O37" s="86"/>
      <c r="P37" s="86"/>
      <c r="Q37" s="86"/>
      <c r="R37" s="86"/>
      <c r="S37" s="86"/>
      <c r="T37" s="153"/>
      <c r="U37" s="85"/>
      <c r="V37" s="95"/>
      <c r="W37" s="87"/>
      <c r="X37" s="173"/>
      <c r="Y37" s="162"/>
      <c r="Z37" s="53"/>
    </row>
    <row r="38" spans="2:26" ht="12.75">
      <c r="B38" s="63" t="s">
        <v>33</v>
      </c>
      <c r="C38" s="64" t="s">
        <v>65</v>
      </c>
      <c r="D38" s="65" t="s">
        <v>253</v>
      </c>
      <c r="E38" s="66"/>
      <c r="F38" s="68">
        <v>202</v>
      </c>
      <c r="G38" s="68">
        <v>4170</v>
      </c>
      <c r="H38" s="89"/>
      <c r="I38" s="90"/>
      <c r="J38" s="88"/>
      <c r="K38" s="92">
        <f>G38/F38</f>
        <v>20.643564356435643</v>
      </c>
      <c r="L38" s="45"/>
      <c r="M38" s="116" t="s">
        <v>329</v>
      </c>
      <c r="N38" s="61"/>
      <c r="O38" s="72"/>
      <c r="P38" s="72"/>
      <c r="Q38" s="72"/>
      <c r="R38" s="72">
        <v>24547</v>
      </c>
      <c r="S38" s="72">
        <v>24286</v>
      </c>
      <c r="T38" s="155">
        <v>21708</v>
      </c>
      <c r="U38" s="61">
        <v>12000</v>
      </c>
      <c r="V38" s="96">
        <f aca="true" t="shared" si="10" ref="V38:V50">U38/G38</f>
        <v>2.8776978417266186</v>
      </c>
      <c r="W38" s="62">
        <f aca="true" t="shared" si="11" ref="W38:W50">U38/R38</f>
        <v>0.48885810893388193</v>
      </c>
      <c r="X38" s="167">
        <v>3</v>
      </c>
      <c r="Y38" s="163"/>
      <c r="Z38" s="53"/>
    </row>
    <row r="39" spans="2:26" ht="12.75">
      <c r="B39" s="63" t="s">
        <v>315</v>
      </c>
      <c r="C39" s="64" t="s">
        <v>65</v>
      </c>
      <c r="D39" s="65" t="s">
        <v>253</v>
      </c>
      <c r="E39" s="66"/>
      <c r="F39" s="68">
        <v>209</v>
      </c>
      <c r="G39" s="68">
        <v>3935</v>
      </c>
      <c r="H39" s="89"/>
      <c r="I39" s="90"/>
      <c r="J39" s="88"/>
      <c r="K39" s="92">
        <f aca="true" t="shared" si="12" ref="K39:K68">G39/F39</f>
        <v>18.827751196172247</v>
      </c>
      <c r="L39" s="45"/>
      <c r="M39" s="116" t="s">
        <v>329</v>
      </c>
      <c r="N39" s="61"/>
      <c r="O39" s="72"/>
      <c r="P39" s="72"/>
      <c r="Q39" s="72"/>
      <c r="R39" s="72">
        <v>30226</v>
      </c>
      <c r="S39" s="72">
        <v>29915</v>
      </c>
      <c r="T39" s="155">
        <v>30798</v>
      </c>
      <c r="U39" s="61">
        <v>11500</v>
      </c>
      <c r="V39" s="96">
        <f>U39/G39</f>
        <v>2.9224904701397714</v>
      </c>
      <c r="W39" s="62">
        <f>U39/R39</f>
        <v>0.3804671474889168</v>
      </c>
      <c r="X39" s="167">
        <v>3</v>
      </c>
      <c r="Y39" s="163"/>
      <c r="Z39" s="53"/>
    </row>
    <row r="40" spans="2:26" ht="12.75">
      <c r="B40" s="63" t="s">
        <v>316</v>
      </c>
      <c r="C40" s="64" t="s">
        <v>65</v>
      </c>
      <c r="D40" s="65"/>
      <c r="E40" s="66"/>
      <c r="F40" s="67"/>
      <c r="G40" s="68"/>
      <c r="H40" s="89"/>
      <c r="I40" s="90"/>
      <c r="J40" s="88"/>
      <c r="K40" s="92" t="e">
        <f>G40/F40</f>
        <v>#DIV/0!</v>
      </c>
      <c r="L40" s="45"/>
      <c r="M40" s="115"/>
      <c r="N40" s="61"/>
      <c r="O40" s="72"/>
      <c r="P40" s="72"/>
      <c r="Q40" s="72"/>
      <c r="R40" s="72">
        <v>26319</v>
      </c>
      <c r="S40" s="72">
        <v>25299</v>
      </c>
      <c r="T40" s="155">
        <v>23476</v>
      </c>
      <c r="U40" s="61"/>
      <c r="V40" s="96" t="e">
        <f>U40/G40</f>
        <v>#DIV/0!</v>
      </c>
      <c r="W40" s="62">
        <f>U40/R40</f>
        <v>0</v>
      </c>
      <c r="X40" s="167">
        <v>2</v>
      </c>
      <c r="Y40" s="163"/>
      <c r="Z40" s="53"/>
    </row>
    <row r="41" spans="2:26" ht="12.75">
      <c r="B41" s="63" t="s">
        <v>317</v>
      </c>
      <c r="C41" s="64" t="s">
        <v>64</v>
      </c>
      <c r="D41" s="91" t="s">
        <v>253</v>
      </c>
      <c r="E41" s="89"/>
      <c r="F41" s="90">
        <v>164</v>
      </c>
      <c r="G41" s="88">
        <v>3213</v>
      </c>
      <c r="H41" s="89"/>
      <c r="I41" s="90">
        <v>2</v>
      </c>
      <c r="J41" s="88">
        <v>36</v>
      </c>
      <c r="K41" s="92">
        <f>G41/F41</f>
        <v>19.591463414634145</v>
      </c>
      <c r="L41" s="45">
        <v>0.02</v>
      </c>
      <c r="M41" s="116" t="s">
        <v>329</v>
      </c>
      <c r="N41" s="61"/>
      <c r="O41" s="72"/>
      <c r="P41" s="72"/>
      <c r="Q41" s="72"/>
      <c r="R41" s="72">
        <v>18566</v>
      </c>
      <c r="S41" s="72">
        <v>15585</v>
      </c>
      <c r="T41" s="155">
        <v>13317</v>
      </c>
      <c r="U41" s="61">
        <v>9500</v>
      </c>
      <c r="V41" s="96">
        <f t="shared" si="10"/>
        <v>2.956738250855898</v>
      </c>
      <c r="W41" s="62">
        <f t="shared" si="11"/>
        <v>0.5116880318862437</v>
      </c>
      <c r="X41" s="167">
        <v>3</v>
      </c>
      <c r="Y41" s="163" t="s">
        <v>105</v>
      </c>
      <c r="Z41" s="53"/>
    </row>
    <row r="42" spans="2:26" ht="12.75">
      <c r="B42" s="63" t="s">
        <v>40</v>
      </c>
      <c r="C42" s="64" t="s">
        <v>64</v>
      </c>
      <c r="D42" s="65" t="s">
        <v>340</v>
      </c>
      <c r="E42" s="66"/>
      <c r="F42" s="67">
        <v>197</v>
      </c>
      <c r="G42" s="68">
        <v>4495</v>
      </c>
      <c r="H42" s="66"/>
      <c r="I42" s="67">
        <v>1</v>
      </c>
      <c r="J42" s="68">
        <v>52</v>
      </c>
      <c r="K42" s="92">
        <f t="shared" si="12"/>
        <v>22.81725888324873</v>
      </c>
      <c r="L42" s="45">
        <v>0.005</v>
      </c>
      <c r="M42" s="116" t="s">
        <v>331</v>
      </c>
      <c r="N42" s="59">
        <v>9046</v>
      </c>
      <c r="O42" s="60">
        <v>11687</v>
      </c>
      <c r="P42" s="60">
        <v>11659</v>
      </c>
      <c r="Q42" s="60">
        <v>17775</v>
      </c>
      <c r="R42" s="60">
        <v>22886</v>
      </c>
      <c r="S42" s="60">
        <v>20941</v>
      </c>
      <c r="T42" s="154">
        <v>18687</v>
      </c>
      <c r="U42" s="61">
        <v>13500</v>
      </c>
      <c r="V42" s="96">
        <f t="shared" si="10"/>
        <v>3.0033370411568407</v>
      </c>
      <c r="W42" s="62">
        <f t="shared" si="11"/>
        <v>0.589880276151359</v>
      </c>
      <c r="X42" s="167">
        <v>3</v>
      </c>
      <c r="Y42" s="163" t="s">
        <v>106</v>
      </c>
      <c r="Z42" s="53"/>
    </row>
    <row r="43" spans="2:26" ht="12.75">
      <c r="B43" s="76" t="s">
        <v>394</v>
      </c>
      <c r="C43" s="77" t="s">
        <v>375</v>
      </c>
      <c r="D43" s="65" t="s">
        <v>267</v>
      </c>
      <c r="E43" s="66"/>
      <c r="F43" s="67">
        <v>270</v>
      </c>
      <c r="G43" s="68">
        <v>3835</v>
      </c>
      <c r="H43" s="66"/>
      <c r="I43" s="67">
        <v>2</v>
      </c>
      <c r="J43" s="68">
        <v>36</v>
      </c>
      <c r="K43" s="92">
        <f>G43/F43</f>
        <v>14.203703703703704</v>
      </c>
      <c r="L43" s="45">
        <v>0.02</v>
      </c>
      <c r="M43" s="116" t="s">
        <v>221</v>
      </c>
      <c r="N43" s="59">
        <v>6210</v>
      </c>
      <c r="O43" s="60">
        <v>9963</v>
      </c>
      <c r="P43" s="60">
        <v>15532</v>
      </c>
      <c r="Q43" s="60">
        <v>17077</v>
      </c>
      <c r="R43" s="60">
        <v>18861</v>
      </c>
      <c r="S43" s="60">
        <v>16482</v>
      </c>
      <c r="T43" s="154">
        <v>14495</v>
      </c>
      <c r="U43" s="61">
        <v>11500</v>
      </c>
      <c r="V43" s="96">
        <f t="shared" si="10"/>
        <v>2.9986962190352022</v>
      </c>
      <c r="W43" s="62">
        <f t="shared" si="11"/>
        <v>0.6097237686230846</v>
      </c>
      <c r="X43" s="169">
        <v>3</v>
      </c>
      <c r="Y43" s="163" t="s">
        <v>106</v>
      </c>
      <c r="Z43" s="53"/>
    </row>
    <row r="44" spans="2:26" ht="12.75">
      <c r="B44" s="76" t="s">
        <v>396</v>
      </c>
      <c r="C44" s="77" t="s">
        <v>375</v>
      </c>
      <c r="D44" s="65" t="s">
        <v>267</v>
      </c>
      <c r="E44" s="66"/>
      <c r="F44" s="67">
        <v>244</v>
      </c>
      <c r="G44" s="68">
        <v>3509</v>
      </c>
      <c r="H44" s="66"/>
      <c r="I44" s="67"/>
      <c r="J44" s="68"/>
      <c r="K44" s="92">
        <f>G44/F44</f>
        <v>14.381147540983607</v>
      </c>
      <c r="L44" s="45">
        <v>0.02</v>
      </c>
      <c r="M44" s="116" t="s">
        <v>221</v>
      </c>
      <c r="N44" s="59"/>
      <c r="O44" s="60"/>
      <c r="P44" s="60">
        <v>11761</v>
      </c>
      <c r="Q44" s="60">
        <v>12397</v>
      </c>
      <c r="R44" s="60">
        <v>14738</v>
      </c>
      <c r="S44" s="60">
        <v>13030</v>
      </c>
      <c r="T44" s="154">
        <v>11279</v>
      </c>
      <c r="U44" s="61">
        <v>10500</v>
      </c>
      <c r="V44" s="96">
        <f t="shared" si="10"/>
        <v>2.9923055001424905</v>
      </c>
      <c r="W44" s="62">
        <f t="shared" si="11"/>
        <v>0.7124440222553943</v>
      </c>
      <c r="X44" s="169">
        <v>3</v>
      </c>
      <c r="Y44" s="163" t="s">
        <v>105</v>
      </c>
      <c r="Z44" s="53"/>
    </row>
    <row r="45" spans="2:26" ht="12.75">
      <c r="B45" s="76" t="s">
        <v>397</v>
      </c>
      <c r="C45" s="77" t="s">
        <v>375</v>
      </c>
      <c r="D45" s="65" t="s">
        <v>340</v>
      </c>
      <c r="E45" s="66"/>
      <c r="F45" s="67">
        <v>142</v>
      </c>
      <c r="G45" s="68">
        <v>2396</v>
      </c>
      <c r="H45" s="66"/>
      <c r="I45" s="67">
        <v>6</v>
      </c>
      <c r="J45" s="68">
        <v>160</v>
      </c>
      <c r="K45" s="92">
        <f>G45/F45</f>
        <v>16.87323943661972</v>
      </c>
      <c r="L45" s="45">
        <v>0.02</v>
      </c>
      <c r="M45" s="116" t="s">
        <v>221</v>
      </c>
      <c r="N45" s="59">
        <v>3210</v>
      </c>
      <c r="O45" s="60">
        <v>3853</v>
      </c>
      <c r="P45" s="60">
        <v>5631</v>
      </c>
      <c r="Q45" s="60">
        <v>8423</v>
      </c>
      <c r="R45" s="60">
        <v>11616</v>
      </c>
      <c r="S45" s="60">
        <v>10910</v>
      </c>
      <c r="T45" s="154">
        <v>9685</v>
      </c>
      <c r="U45" s="61">
        <v>7000</v>
      </c>
      <c r="V45" s="96">
        <f t="shared" si="10"/>
        <v>2.9215358931552586</v>
      </c>
      <c r="W45" s="62">
        <f t="shared" si="11"/>
        <v>0.6026170798898072</v>
      </c>
      <c r="X45" s="169">
        <v>3</v>
      </c>
      <c r="Y45" s="163" t="s">
        <v>103</v>
      </c>
      <c r="Z45" s="53"/>
    </row>
    <row r="46" spans="2:26" ht="12.75">
      <c r="B46" s="76" t="s">
        <v>395</v>
      </c>
      <c r="C46" s="77" t="s">
        <v>375</v>
      </c>
      <c r="D46" s="65" t="s">
        <v>340</v>
      </c>
      <c r="E46" s="66"/>
      <c r="F46" s="67">
        <v>148</v>
      </c>
      <c r="G46" s="68">
        <v>2341</v>
      </c>
      <c r="H46" s="66"/>
      <c r="I46" s="68">
        <v>1</v>
      </c>
      <c r="J46" s="68">
        <v>30</v>
      </c>
      <c r="K46" s="92">
        <f>G46/F46</f>
        <v>15.817567567567568</v>
      </c>
      <c r="L46" s="45">
        <v>0.02</v>
      </c>
      <c r="M46" s="116" t="s">
        <v>221</v>
      </c>
      <c r="N46" s="59"/>
      <c r="O46" s="60">
        <v>7706</v>
      </c>
      <c r="P46" s="60">
        <v>9365</v>
      </c>
      <c r="Q46" s="60">
        <v>13206</v>
      </c>
      <c r="R46" s="60">
        <v>14311</v>
      </c>
      <c r="S46" s="60">
        <v>13895</v>
      </c>
      <c r="T46" s="154">
        <v>12556</v>
      </c>
      <c r="U46" s="61">
        <v>7000</v>
      </c>
      <c r="V46" s="96">
        <f t="shared" si="10"/>
        <v>2.99017513882956</v>
      </c>
      <c r="W46" s="62">
        <f t="shared" si="11"/>
        <v>0.48913423240863674</v>
      </c>
      <c r="X46" s="169">
        <v>3</v>
      </c>
      <c r="Y46" s="163" t="s">
        <v>103</v>
      </c>
      <c r="Z46" s="53"/>
    </row>
    <row r="47" spans="2:26" ht="12.75">
      <c r="B47" s="76" t="s">
        <v>345</v>
      </c>
      <c r="C47" s="77" t="s">
        <v>375</v>
      </c>
      <c r="D47" s="65" t="s">
        <v>267</v>
      </c>
      <c r="E47" s="66"/>
      <c r="F47" s="67">
        <v>265</v>
      </c>
      <c r="G47" s="68">
        <v>3564</v>
      </c>
      <c r="H47" s="66"/>
      <c r="I47" s="67">
        <v>2</v>
      </c>
      <c r="J47" s="68">
        <v>148</v>
      </c>
      <c r="K47" s="92">
        <f t="shared" si="12"/>
        <v>13.449056603773585</v>
      </c>
      <c r="L47" s="45">
        <v>0.02</v>
      </c>
      <c r="M47" s="116" t="s">
        <v>222</v>
      </c>
      <c r="N47" s="59"/>
      <c r="O47" s="60"/>
      <c r="P47" s="60">
        <v>6193</v>
      </c>
      <c r="Q47" s="60">
        <v>7353</v>
      </c>
      <c r="R47" s="60">
        <v>12835</v>
      </c>
      <c r="S47" s="60">
        <v>10227</v>
      </c>
      <c r="T47" s="154">
        <v>8972</v>
      </c>
      <c r="U47" s="61">
        <v>11000</v>
      </c>
      <c r="V47" s="96">
        <f t="shared" si="10"/>
        <v>3.0864197530864197</v>
      </c>
      <c r="W47" s="62">
        <f t="shared" si="11"/>
        <v>0.8570315543435918</v>
      </c>
      <c r="X47" s="169">
        <v>3</v>
      </c>
      <c r="Y47" s="163" t="s">
        <v>105</v>
      </c>
      <c r="Z47" s="53"/>
    </row>
    <row r="48" spans="2:26" ht="12.75">
      <c r="B48" s="63" t="s">
        <v>274</v>
      </c>
      <c r="C48" s="64" t="s">
        <v>62</v>
      </c>
      <c r="D48" s="65" t="s">
        <v>253</v>
      </c>
      <c r="E48" s="69"/>
      <c r="F48" s="70">
        <v>183</v>
      </c>
      <c r="G48" s="71">
        <v>3368</v>
      </c>
      <c r="H48" s="69"/>
      <c r="I48" s="70"/>
      <c r="J48" s="71"/>
      <c r="K48" s="92">
        <f t="shared" si="12"/>
        <v>18.404371584699454</v>
      </c>
      <c r="L48" s="45">
        <v>0.02</v>
      </c>
      <c r="M48" s="116" t="s">
        <v>330</v>
      </c>
      <c r="N48" s="59"/>
      <c r="O48" s="60"/>
      <c r="P48" s="60"/>
      <c r="Q48" s="60"/>
      <c r="R48" s="60">
        <v>19399</v>
      </c>
      <c r="S48" s="60">
        <v>20350</v>
      </c>
      <c r="T48" s="154">
        <v>22178</v>
      </c>
      <c r="U48" s="61">
        <v>9800</v>
      </c>
      <c r="V48" s="96">
        <f t="shared" si="10"/>
        <v>2.9097387173396676</v>
      </c>
      <c r="W48" s="62">
        <f t="shared" si="11"/>
        <v>0.5051806794164647</v>
      </c>
      <c r="X48" s="167">
        <v>3</v>
      </c>
      <c r="Y48" s="163" t="s">
        <v>103</v>
      </c>
      <c r="Z48" s="53"/>
    </row>
    <row r="49" spans="2:26" ht="12.75">
      <c r="B49" s="63" t="s">
        <v>39</v>
      </c>
      <c r="C49" s="64" t="s">
        <v>63</v>
      </c>
      <c r="D49" s="65" t="s">
        <v>267</v>
      </c>
      <c r="E49" s="69">
        <v>155</v>
      </c>
      <c r="F49" s="70">
        <v>236</v>
      </c>
      <c r="G49" s="71">
        <v>3574</v>
      </c>
      <c r="H49" s="69"/>
      <c r="I49" s="70"/>
      <c r="J49" s="71"/>
      <c r="K49" s="44">
        <f t="shared" si="12"/>
        <v>15.14406779661017</v>
      </c>
      <c r="L49" s="45">
        <v>0</v>
      </c>
      <c r="M49" s="116" t="s">
        <v>331</v>
      </c>
      <c r="N49" s="59"/>
      <c r="O49" s="60"/>
      <c r="P49" s="60"/>
      <c r="Q49" s="60">
        <v>6071</v>
      </c>
      <c r="R49" s="60">
        <v>10284</v>
      </c>
      <c r="S49" s="60">
        <v>9612</v>
      </c>
      <c r="T49" s="154">
        <v>7718</v>
      </c>
      <c r="U49" s="61">
        <v>10284</v>
      </c>
      <c r="V49" s="96">
        <f t="shared" si="10"/>
        <v>2.8774482372691663</v>
      </c>
      <c r="W49" s="62">
        <f t="shared" si="11"/>
        <v>1</v>
      </c>
      <c r="X49" s="167">
        <v>3</v>
      </c>
      <c r="Y49" s="163" t="s">
        <v>104</v>
      </c>
      <c r="Z49" s="53"/>
    </row>
    <row r="50" spans="2:26" s="3" customFormat="1" ht="12.75">
      <c r="B50" s="63" t="s">
        <v>45</v>
      </c>
      <c r="C50" s="64" t="s">
        <v>63</v>
      </c>
      <c r="D50" s="65" t="s">
        <v>340</v>
      </c>
      <c r="E50" s="66"/>
      <c r="F50" s="67">
        <v>125</v>
      </c>
      <c r="G50" s="68">
        <v>2618</v>
      </c>
      <c r="H50" s="89"/>
      <c r="I50" s="90">
        <v>2</v>
      </c>
      <c r="J50" s="88">
        <v>88</v>
      </c>
      <c r="K50" s="92">
        <f t="shared" si="12"/>
        <v>20.944</v>
      </c>
      <c r="L50" s="45">
        <v>0.02</v>
      </c>
      <c r="M50" s="116" t="s">
        <v>331</v>
      </c>
      <c r="N50" s="59"/>
      <c r="O50" s="60"/>
      <c r="P50" s="60"/>
      <c r="Q50" s="60"/>
      <c r="R50" s="60">
        <v>15465</v>
      </c>
      <c r="S50" s="60">
        <v>12512</v>
      </c>
      <c r="T50" s="154">
        <v>10419</v>
      </c>
      <c r="U50" s="61">
        <v>7500</v>
      </c>
      <c r="V50" s="96">
        <f t="shared" si="10"/>
        <v>2.8647822765469826</v>
      </c>
      <c r="W50" s="62">
        <f t="shared" si="11"/>
        <v>0.48496605237633367</v>
      </c>
      <c r="X50" s="167">
        <v>3</v>
      </c>
      <c r="Y50" s="163" t="s">
        <v>103</v>
      </c>
      <c r="Z50" s="54"/>
    </row>
    <row r="51" spans="2:26" ht="18">
      <c r="B51" s="200" t="s">
        <v>138</v>
      </c>
      <c r="C51" s="193"/>
      <c r="D51" s="194"/>
      <c r="E51" s="195"/>
      <c r="F51" s="196"/>
      <c r="G51" s="197"/>
      <c r="H51" s="198"/>
      <c r="I51" s="199"/>
      <c r="J51" s="197"/>
      <c r="K51" s="184"/>
      <c r="L51" s="185"/>
      <c r="M51" s="186"/>
      <c r="N51" s="85"/>
      <c r="O51" s="86"/>
      <c r="P51" s="86"/>
      <c r="Q51" s="86"/>
      <c r="R51" s="86"/>
      <c r="S51" s="86"/>
      <c r="T51" s="153"/>
      <c r="U51" s="85"/>
      <c r="V51" s="95"/>
      <c r="W51" s="87"/>
      <c r="X51" s="173"/>
      <c r="Y51" s="162"/>
      <c r="Z51" s="53"/>
    </row>
    <row r="52" spans="2:26" ht="12.75">
      <c r="B52" s="63" t="s">
        <v>299</v>
      </c>
      <c r="C52" s="64" t="s">
        <v>65</v>
      </c>
      <c r="D52" s="65"/>
      <c r="E52" s="66"/>
      <c r="F52" s="67"/>
      <c r="G52" s="68"/>
      <c r="H52" s="89"/>
      <c r="I52" s="90"/>
      <c r="J52" s="88"/>
      <c r="K52" s="92" t="e">
        <f t="shared" si="12"/>
        <v>#DIV/0!</v>
      </c>
      <c r="L52" s="45"/>
      <c r="M52" s="116"/>
      <c r="N52" s="61"/>
      <c r="O52" s="72"/>
      <c r="P52" s="72"/>
      <c r="Q52" s="72"/>
      <c r="R52" s="72"/>
      <c r="S52" s="72"/>
      <c r="T52" s="155"/>
      <c r="U52" s="61"/>
      <c r="V52" s="96" t="e">
        <f aca="true" t="shared" si="13" ref="V52:V84">U52/G52</f>
        <v>#DIV/0!</v>
      </c>
      <c r="W52" s="62" t="e">
        <f aca="true" t="shared" si="14" ref="W52:W84">U52/R52</f>
        <v>#DIV/0!</v>
      </c>
      <c r="X52" s="167">
        <v>4</v>
      </c>
      <c r="Y52" s="163"/>
      <c r="Z52" s="53"/>
    </row>
    <row r="53" spans="2:26" ht="12.75">
      <c r="B53" s="63" t="s">
        <v>297</v>
      </c>
      <c r="C53" s="64" t="s">
        <v>65</v>
      </c>
      <c r="D53" s="65"/>
      <c r="E53" s="66"/>
      <c r="F53" s="67"/>
      <c r="G53" s="68"/>
      <c r="H53" s="89"/>
      <c r="I53" s="90"/>
      <c r="J53" s="88"/>
      <c r="K53" s="92" t="e">
        <f t="shared" si="12"/>
        <v>#DIV/0!</v>
      </c>
      <c r="L53" s="45"/>
      <c r="M53" s="116"/>
      <c r="N53" s="61"/>
      <c r="O53" s="72"/>
      <c r="P53" s="72"/>
      <c r="Q53" s="72"/>
      <c r="R53" s="72"/>
      <c r="S53" s="72"/>
      <c r="T53" s="155"/>
      <c r="U53" s="61"/>
      <c r="V53" s="96" t="e">
        <f t="shared" si="13"/>
        <v>#DIV/0!</v>
      </c>
      <c r="W53" s="62" t="e">
        <f t="shared" si="14"/>
        <v>#DIV/0!</v>
      </c>
      <c r="X53" s="167">
        <v>4</v>
      </c>
      <c r="Y53" s="163"/>
      <c r="Z53" s="53"/>
    </row>
    <row r="54" spans="2:26" ht="12.75">
      <c r="B54" s="63" t="s">
        <v>318</v>
      </c>
      <c r="C54" s="64" t="s">
        <v>65</v>
      </c>
      <c r="D54" s="65"/>
      <c r="E54" s="66"/>
      <c r="F54" s="67"/>
      <c r="G54" s="68"/>
      <c r="H54" s="89"/>
      <c r="I54" s="90"/>
      <c r="J54" s="88"/>
      <c r="K54" s="92" t="e">
        <f t="shared" si="12"/>
        <v>#DIV/0!</v>
      </c>
      <c r="L54" s="45"/>
      <c r="M54" s="116"/>
      <c r="N54" s="61"/>
      <c r="O54" s="72"/>
      <c r="P54" s="72"/>
      <c r="Q54" s="72"/>
      <c r="R54" s="72"/>
      <c r="S54" s="72"/>
      <c r="T54" s="155"/>
      <c r="U54" s="61"/>
      <c r="V54" s="96" t="e">
        <f t="shared" si="13"/>
        <v>#DIV/0!</v>
      </c>
      <c r="W54" s="62" t="e">
        <f t="shared" si="14"/>
        <v>#DIV/0!</v>
      </c>
      <c r="X54" s="167">
        <v>4</v>
      </c>
      <c r="Y54" s="163"/>
      <c r="Z54" s="53"/>
    </row>
    <row r="55" spans="2:26" ht="12.75">
      <c r="B55" s="63" t="s">
        <v>48</v>
      </c>
      <c r="C55" s="64" t="s">
        <v>65</v>
      </c>
      <c r="D55" s="65"/>
      <c r="E55" s="66"/>
      <c r="F55" s="67"/>
      <c r="G55" s="68"/>
      <c r="H55" s="89"/>
      <c r="I55" s="90"/>
      <c r="J55" s="88"/>
      <c r="K55" s="92" t="e">
        <f t="shared" si="12"/>
        <v>#DIV/0!</v>
      </c>
      <c r="L55" s="45"/>
      <c r="M55" s="116"/>
      <c r="N55" s="61"/>
      <c r="O55" s="72"/>
      <c r="P55" s="72"/>
      <c r="Q55" s="72"/>
      <c r="R55" s="72">
        <v>7302</v>
      </c>
      <c r="S55" s="72">
        <v>5615</v>
      </c>
      <c r="T55" s="155">
        <v>4755</v>
      </c>
      <c r="U55" s="61"/>
      <c r="V55" s="96" t="e">
        <f t="shared" si="13"/>
        <v>#DIV/0!</v>
      </c>
      <c r="W55" s="62">
        <f t="shared" si="14"/>
        <v>0</v>
      </c>
      <c r="X55" s="167">
        <v>4</v>
      </c>
      <c r="Y55" s="163"/>
      <c r="Z55" s="53"/>
    </row>
    <row r="56" spans="2:26" ht="12.75">
      <c r="B56" s="63" t="s">
        <v>298</v>
      </c>
      <c r="C56" s="64" t="s">
        <v>65</v>
      </c>
      <c r="D56" s="65"/>
      <c r="E56" s="66"/>
      <c r="F56" s="68"/>
      <c r="G56" s="68"/>
      <c r="H56" s="89"/>
      <c r="I56" s="90"/>
      <c r="J56" s="88"/>
      <c r="K56" s="92" t="e">
        <f t="shared" si="12"/>
        <v>#DIV/0!</v>
      </c>
      <c r="L56" s="45"/>
      <c r="M56" s="116"/>
      <c r="N56" s="61"/>
      <c r="O56" s="72"/>
      <c r="P56" s="72"/>
      <c r="Q56" s="72"/>
      <c r="R56" s="72"/>
      <c r="S56" s="72"/>
      <c r="T56" s="155"/>
      <c r="U56" s="61"/>
      <c r="V56" s="96" t="e">
        <f t="shared" si="13"/>
        <v>#DIV/0!</v>
      </c>
      <c r="W56" s="62" t="e">
        <f t="shared" si="14"/>
        <v>#DIV/0!</v>
      </c>
      <c r="X56" s="167">
        <v>4</v>
      </c>
      <c r="Y56" s="163"/>
      <c r="Z56" s="53"/>
    </row>
    <row r="57" spans="2:26" ht="12.75">
      <c r="B57" s="63" t="s">
        <v>319</v>
      </c>
      <c r="C57" s="64" t="s">
        <v>65</v>
      </c>
      <c r="D57" s="65"/>
      <c r="E57" s="66"/>
      <c r="F57" s="68"/>
      <c r="G57" s="68"/>
      <c r="H57" s="89"/>
      <c r="I57" s="90"/>
      <c r="J57" s="88"/>
      <c r="K57" s="92" t="e">
        <f t="shared" si="12"/>
        <v>#DIV/0!</v>
      </c>
      <c r="L57" s="45"/>
      <c r="M57" s="116"/>
      <c r="N57" s="61"/>
      <c r="O57" s="72"/>
      <c r="P57" s="72"/>
      <c r="Q57" s="72"/>
      <c r="R57" s="72">
        <v>16384</v>
      </c>
      <c r="S57" s="72">
        <v>15456</v>
      </c>
      <c r="T57" s="155">
        <v>15022</v>
      </c>
      <c r="U57" s="61"/>
      <c r="V57" s="96" t="e">
        <f t="shared" si="13"/>
        <v>#DIV/0!</v>
      </c>
      <c r="W57" s="62">
        <f t="shared" si="14"/>
        <v>0</v>
      </c>
      <c r="X57" s="167">
        <v>4</v>
      </c>
      <c r="Y57" s="163"/>
      <c r="Z57" s="53"/>
    </row>
    <row r="58" spans="2:26" ht="12.75">
      <c r="B58" s="63" t="s">
        <v>66</v>
      </c>
      <c r="C58" s="64" t="s">
        <v>67</v>
      </c>
      <c r="D58" s="65" t="s">
        <v>36</v>
      </c>
      <c r="E58" s="66"/>
      <c r="F58" s="68">
        <v>10</v>
      </c>
      <c r="G58" s="68">
        <v>145</v>
      </c>
      <c r="H58" s="89"/>
      <c r="I58" s="88"/>
      <c r="J58" s="88"/>
      <c r="K58" s="92">
        <f t="shared" si="12"/>
        <v>14.5</v>
      </c>
      <c r="L58" s="45"/>
      <c r="M58" s="116" t="s">
        <v>330</v>
      </c>
      <c r="N58" s="61"/>
      <c r="O58" s="72"/>
      <c r="P58" s="72"/>
      <c r="Q58" s="72"/>
      <c r="R58" s="72"/>
      <c r="S58" s="72"/>
      <c r="T58" s="155"/>
      <c r="U58" s="61">
        <v>400</v>
      </c>
      <c r="V58" s="96">
        <f t="shared" si="13"/>
        <v>2.7586206896551726</v>
      </c>
      <c r="W58" s="62" t="e">
        <f t="shared" si="14"/>
        <v>#DIV/0!</v>
      </c>
      <c r="X58" s="167">
        <v>4</v>
      </c>
      <c r="Y58" s="163" t="s">
        <v>102</v>
      </c>
      <c r="Z58" s="53"/>
    </row>
    <row r="59" spans="2:26" ht="12.75">
      <c r="B59" s="63" t="s">
        <v>86</v>
      </c>
      <c r="C59" s="64" t="s">
        <v>64</v>
      </c>
      <c r="D59" s="91" t="s">
        <v>267</v>
      </c>
      <c r="E59" s="89"/>
      <c r="F59" s="88">
        <v>85</v>
      </c>
      <c r="G59" s="88">
        <v>1207</v>
      </c>
      <c r="H59" s="89"/>
      <c r="I59" s="90"/>
      <c r="J59" s="88"/>
      <c r="K59" s="92">
        <f t="shared" si="12"/>
        <v>14.2</v>
      </c>
      <c r="L59" s="45">
        <v>0.02</v>
      </c>
      <c r="M59" s="116" t="s">
        <v>329</v>
      </c>
      <c r="N59" s="61"/>
      <c r="O59" s="72"/>
      <c r="P59" s="72"/>
      <c r="Q59" s="72"/>
      <c r="R59" s="72">
        <v>8260</v>
      </c>
      <c r="S59" s="72">
        <v>7701</v>
      </c>
      <c r="T59" s="155">
        <v>7587</v>
      </c>
      <c r="U59" s="61">
        <v>3500</v>
      </c>
      <c r="V59" s="96">
        <f t="shared" si="13"/>
        <v>2.899751449875725</v>
      </c>
      <c r="W59" s="62">
        <f t="shared" si="14"/>
        <v>0.423728813559322</v>
      </c>
      <c r="X59" s="167">
        <v>4</v>
      </c>
      <c r="Y59" s="163" t="s">
        <v>103</v>
      </c>
      <c r="Z59" s="53"/>
    </row>
    <row r="60" spans="2:26" ht="12.75">
      <c r="B60" s="76" t="s">
        <v>70</v>
      </c>
      <c r="C60" s="77" t="s">
        <v>64</v>
      </c>
      <c r="D60" s="65" t="s">
        <v>50</v>
      </c>
      <c r="E60" s="66">
        <v>4</v>
      </c>
      <c r="F60" s="68">
        <v>7</v>
      </c>
      <c r="G60" s="68">
        <v>69</v>
      </c>
      <c r="H60" s="89"/>
      <c r="I60" s="90"/>
      <c r="J60" s="88"/>
      <c r="K60" s="92">
        <f t="shared" si="12"/>
        <v>9.857142857142858</v>
      </c>
      <c r="L60" s="45">
        <v>0.02</v>
      </c>
      <c r="M60" s="116" t="s">
        <v>332</v>
      </c>
      <c r="N60" s="61"/>
      <c r="O60" s="72"/>
      <c r="P60" s="72"/>
      <c r="Q60" s="72"/>
      <c r="R60" s="72"/>
      <c r="S60" s="72">
        <v>5615</v>
      </c>
      <c r="T60" s="155"/>
      <c r="U60" s="61">
        <v>1200</v>
      </c>
      <c r="V60" s="96">
        <f t="shared" si="13"/>
        <v>17.391304347826086</v>
      </c>
      <c r="W60" s="62" t="e">
        <f t="shared" si="14"/>
        <v>#DIV/0!</v>
      </c>
      <c r="X60" s="167">
        <v>4</v>
      </c>
      <c r="Y60" s="163" t="s">
        <v>102</v>
      </c>
      <c r="Z60" s="53"/>
    </row>
    <row r="61" spans="2:26" ht="12.75">
      <c r="B61" s="76" t="s">
        <v>49</v>
      </c>
      <c r="C61" s="77" t="s">
        <v>64</v>
      </c>
      <c r="D61" s="65" t="s">
        <v>50</v>
      </c>
      <c r="E61" s="66">
        <v>14</v>
      </c>
      <c r="F61" s="68">
        <v>38</v>
      </c>
      <c r="G61" s="68">
        <v>366</v>
      </c>
      <c r="H61" s="89"/>
      <c r="I61" s="88"/>
      <c r="J61" s="88"/>
      <c r="K61" s="92">
        <f t="shared" si="12"/>
        <v>9.631578947368421</v>
      </c>
      <c r="L61" s="45">
        <v>0.1</v>
      </c>
      <c r="M61" s="116" t="s">
        <v>56</v>
      </c>
      <c r="N61" s="61"/>
      <c r="O61" s="72"/>
      <c r="P61" s="72"/>
      <c r="Q61" s="72"/>
      <c r="R61" s="72"/>
      <c r="S61" s="72"/>
      <c r="T61" s="155"/>
      <c r="U61" s="61">
        <v>1100</v>
      </c>
      <c r="V61" s="96">
        <f>U61/G61</f>
        <v>3.0054644808743167</v>
      </c>
      <c r="W61" s="62" t="e">
        <f>U61/R61</f>
        <v>#DIV/0!</v>
      </c>
      <c r="X61" s="167">
        <v>4</v>
      </c>
      <c r="Y61" s="163" t="s">
        <v>102</v>
      </c>
      <c r="Z61" s="53"/>
    </row>
    <row r="62" spans="2:26" ht="12.75">
      <c r="B62" s="63" t="s">
        <v>85</v>
      </c>
      <c r="C62" s="64" t="s">
        <v>64</v>
      </c>
      <c r="D62" s="91" t="s">
        <v>253</v>
      </c>
      <c r="E62" s="89"/>
      <c r="F62" s="88">
        <v>103</v>
      </c>
      <c r="G62" s="88">
        <v>1824</v>
      </c>
      <c r="H62" s="89"/>
      <c r="I62" s="88"/>
      <c r="J62" s="88"/>
      <c r="K62" s="92">
        <f t="shared" si="12"/>
        <v>17.70873786407767</v>
      </c>
      <c r="L62" s="45">
        <v>0.02</v>
      </c>
      <c r="M62" s="116" t="s">
        <v>329</v>
      </c>
      <c r="N62" s="61"/>
      <c r="O62" s="72"/>
      <c r="P62" s="72"/>
      <c r="Q62" s="72"/>
      <c r="R62" s="72">
        <v>16601</v>
      </c>
      <c r="S62" s="72">
        <v>15263</v>
      </c>
      <c r="T62" s="155">
        <v>14254</v>
      </c>
      <c r="U62" s="61">
        <v>5200</v>
      </c>
      <c r="V62" s="96">
        <f t="shared" si="13"/>
        <v>2.8508771929824563</v>
      </c>
      <c r="W62" s="62">
        <f t="shared" si="14"/>
        <v>0.31323414252153486</v>
      </c>
      <c r="X62" s="167">
        <v>4</v>
      </c>
      <c r="Y62" s="163" t="s">
        <v>102</v>
      </c>
      <c r="Z62" s="53"/>
    </row>
    <row r="63" spans="2:26" ht="12.75">
      <c r="B63" s="63" t="s">
        <v>320</v>
      </c>
      <c r="C63" s="64" t="s">
        <v>64</v>
      </c>
      <c r="D63" s="91" t="s">
        <v>36</v>
      </c>
      <c r="E63" s="89"/>
      <c r="F63" s="88">
        <v>8</v>
      </c>
      <c r="G63" s="88">
        <v>124</v>
      </c>
      <c r="H63" s="89"/>
      <c r="I63" s="90"/>
      <c r="J63" s="88"/>
      <c r="K63" s="92">
        <f t="shared" si="12"/>
        <v>15.5</v>
      </c>
      <c r="L63" s="45">
        <v>0.02</v>
      </c>
      <c r="M63" s="116" t="s">
        <v>329</v>
      </c>
      <c r="N63" s="61"/>
      <c r="O63" s="72"/>
      <c r="P63" s="72"/>
      <c r="Q63" s="72"/>
      <c r="R63" s="72"/>
      <c r="S63" s="72"/>
      <c r="T63" s="155"/>
      <c r="U63" s="61">
        <v>400</v>
      </c>
      <c r="V63" s="96">
        <f t="shared" si="13"/>
        <v>3.225806451612903</v>
      </c>
      <c r="W63" s="62" t="e">
        <f t="shared" si="14"/>
        <v>#DIV/0!</v>
      </c>
      <c r="X63" s="167">
        <v>4</v>
      </c>
      <c r="Y63" s="163" t="s">
        <v>102</v>
      </c>
      <c r="Z63" s="53"/>
    </row>
    <row r="64" spans="2:26" ht="12.75">
      <c r="B64" s="63" t="s">
        <v>84</v>
      </c>
      <c r="C64" s="64" t="s">
        <v>64</v>
      </c>
      <c r="D64" s="91" t="s">
        <v>337</v>
      </c>
      <c r="E64" s="89"/>
      <c r="F64" s="88">
        <v>104</v>
      </c>
      <c r="G64" s="88">
        <v>1965</v>
      </c>
      <c r="H64" s="89"/>
      <c r="I64" s="90"/>
      <c r="J64" s="88"/>
      <c r="K64" s="92">
        <f t="shared" si="12"/>
        <v>18.89423076923077</v>
      </c>
      <c r="L64" s="45">
        <v>0.01</v>
      </c>
      <c r="M64" s="116" t="s">
        <v>329</v>
      </c>
      <c r="N64" s="61"/>
      <c r="O64" s="72"/>
      <c r="P64" s="72"/>
      <c r="Q64" s="72"/>
      <c r="R64" s="72">
        <v>11093</v>
      </c>
      <c r="S64" s="72">
        <v>10183</v>
      </c>
      <c r="T64" s="155">
        <v>9355</v>
      </c>
      <c r="U64" s="61">
        <v>5600</v>
      </c>
      <c r="V64" s="96">
        <f t="shared" si="13"/>
        <v>2.849872773536896</v>
      </c>
      <c r="W64" s="62">
        <f t="shared" si="14"/>
        <v>0.5048228612638601</v>
      </c>
      <c r="X64" s="167">
        <v>4</v>
      </c>
      <c r="Y64" s="163" t="s">
        <v>105</v>
      </c>
      <c r="Z64" s="53"/>
    </row>
    <row r="65" spans="2:26" ht="12.75">
      <c r="B65" s="63" t="s">
        <v>403</v>
      </c>
      <c r="C65" s="64" t="s">
        <v>61</v>
      </c>
      <c r="D65" s="65" t="s">
        <v>72</v>
      </c>
      <c r="E65" s="66"/>
      <c r="F65" s="68">
        <v>59</v>
      </c>
      <c r="G65" s="68">
        <v>524</v>
      </c>
      <c r="H65" s="89"/>
      <c r="I65" s="90"/>
      <c r="J65" s="88"/>
      <c r="K65" s="92">
        <f t="shared" si="12"/>
        <v>8.88135593220339</v>
      </c>
      <c r="L65" s="45">
        <v>0.05</v>
      </c>
      <c r="M65" s="116" t="s">
        <v>330</v>
      </c>
      <c r="N65" s="59"/>
      <c r="O65" s="60"/>
      <c r="P65" s="60"/>
      <c r="Q65" s="60"/>
      <c r="R65" s="60">
        <v>7341</v>
      </c>
      <c r="S65" s="60">
        <v>7490</v>
      </c>
      <c r="T65" s="154">
        <v>7923</v>
      </c>
      <c r="U65" s="61">
        <v>1500</v>
      </c>
      <c r="V65" s="96">
        <f t="shared" si="13"/>
        <v>2.8625954198473282</v>
      </c>
      <c r="W65" s="62">
        <f t="shared" si="14"/>
        <v>0.2043318348998774</v>
      </c>
      <c r="X65" s="167">
        <v>4</v>
      </c>
      <c r="Y65" s="163" t="s">
        <v>102</v>
      </c>
      <c r="Z65" s="53"/>
    </row>
    <row r="66" spans="2:26" ht="12.75">
      <c r="B66" s="76" t="s">
        <v>399</v>
      </c>
      <c r="C66" s="77" t="s">
        <v>375</v>
      </c>
      <c r="D66" s="65"/>
      <c r="E66" s="66"/>
      <c r="F66" s="68"/>
      <c r="G66" s="68"/>
      <c r="H66" s="66"/>
      <c r="I66" s="67"/>
      <c r="J66" s="68"/>
      <c r="K66" s="92" t="e">
        <f t="shared" si="12"/>
        <v>#DIV/0!</v>
      </c>
      <c r="L66" s="93"/>
      <c r="M66" s="142"/>
      <c r="N66" s="59"/>
      <c r="O66" s="60"/>
      <c r="P66" s="60"/>
      <c r="Q66" s="60"/>
      <c r="R66" s="60">
        <v>5552</v>
      </c>
      <c r="S66" s="60">
        <v>5106</v>
      </c>
      <c r="T66" s="154">
        <v>4360</v>
      </c>
      <c r="U66" s="61"/>
      <c r="V66" s="96" t="e">
        <f t="shared" si="13"/>
        <v>#DIV/0!</v>
      </c>
      <c r="W66" s="62">
        <f t="shared" si="14"/>
        <v>0</v>
      </c>
      <c r="X66" s="169">
        <v>4</v>
      </c>
      <c r="Y66" s="163"/>
      <c r="Z66" s="53"/>
    </row>
    <row r="67" spans="2:26" ht="12.75">
      <c r="B67" s="76" t="s">
        <v>398</v>
      </c>
      <c r="C67" s="77" t="s">
        <v>375</v>
      </c>
      <c r="D67" s="65" t="s">
        <v>253</v>
      </c>
      <c r="E67" s="66"/>
      <c r="F67" s="68">
        <v>10</v>
      </c>
      <c r="G67" s="68">
        <v>99</v>
      </c>
      <c r="H67" s="66"/>
      <c r="I67" s="67"/>
      <c r="J67" s="68"/>
      <c r="K67" s="92">
        <f t="shared" si="12"/>
        <v>9.9</v>
      </c>
      <c r="L67" s="45">
        <v>0.05</v>
      </c>
      <c r="M67" s="116" t="s">
        <v>221</v>
      </c>
      <c r="N67" s="59"/>
      <c r="O67" s="60"/>
      <c r="P67" s="60"/>
      <c r="Q67" s="60"/>
      <c r="R67" s="60"/>
      <c r="S67" s="60">
        <v>5984</v>
      </c>
      <c r="T67" s="154">
        <v>5294</v>
      </c>
      <c r="U67" s="61">
        <v>300</v>
      </c>
      <c r="V67" s="96">
        <f t="shared" si="13"/>
        <v>3.0303030303030303</v>
      </c>
      <c r="W67" s="62" t="e">
        <f t="shared" si="14"/>
        <v>#DIV/0!</v>
      </c>
      <c r="X67" s="169">
        <v>4</v>
      </c>
      <c r="Y67" s="163" t="s">
        <v>102</v>
      </c>
      <c r="Z67" s="53"/>
    </row>
    <row r="68" spans="2:26" ht="12.75">
      <c r="B68" s="76" t="s">
        <v>55</v>
      </c>
      <c r="C68" s="77" t="s">
        <v>375</v>
      </c>
      <c r="D68" s="65" t="s">
        <v>36</v>
      </c>
      <c r="E68" s="66"/>
      <c r="F68" s="68">
        <v>24</v>
      </c>
      <c r="G68" s="68">
        <v>274</v>
      </c>
      <c r="H68" s="66"/>
      <c r="I68" s="67"/>
      <c r="J68" s="68"/>
      <c r="K68" s="92">
        <f t="shared" si="12"/>
        <v>11.416666666666666</v>
      </c>
      <c r="L68" s="45">
        <v>0.02</v>
      </c>
      <c r="M68" s="116" t="s">
        <v>376</v>
      </c>
      <c r="N68" s="59"/>
      <c r="O68" s="60"/>
      <c r="P68" s="60"/>
      <c r="Q68" s="60"/>
      <c r="R68" s="60"/>
      <c r="S68" s="60"/>
      <c r="T68" s="154">
        <v>1697</v>
      </c>
      <c r="U68" s="61">
        <v>800</v>
      </c>
      <c r="V68" s="96">
        <f t="shared" si="13"/>
        <v>2.9197080291970803</v>
      </c>
      <c r="W68" s="62" t="e">
        <f t="shared" si="14"/>
        <v>#DIV/0!</v>
      </c>
      <c r="X68" s="169">
        <v>4</v>
      </c>
      <c r="Y68" s="163" t="s">
        <v>102</v>
      </c>
      <c r="Z68" s="53"/>
    </row>
    <row r="69" spans="2:26" ht="12.75">
      <c r="B69" s="76" t="s">
        <v>259</v>
      </c>
      <c r="C69" s="77" t="s">
        <v>375</v>
      </c>
      <c r="D69" s="65" t="s">
        <v>267</v>
      </c>
      <c r="E69" s="66"/>
      <c r="F69" s="68">
        <v>38</v>
      </c>
      <c r="G69" s="68">
        <v>374</v>
      </c>
      <c r="H69" s="66"/>
      <c r="I69" s="67"/>
      <c r="J69" s="68"/>
      <c r="K69" s="92">
        <f aca="true" t="shared" si="15" ref="K69:K104">G69/F69</f>
        <v>9.842105263157896</v>
      </c>
      <c r="L69" s="45">
        <v>0.1</v>
      </c>
      <c r="M69" s="116" t="s">
        <v>56</v>
      </c>
      <c r="N69" s="59"/>
      <c r="O69" s="60"/>
      <c r="P69" s="60"/>
      <c r="Q69" s="60"/>
      <c r="R69" s="60"/>
      <c r="S69" s="60"/>
      <c r="T69" s="154">
        <v>1652</v>
      </c>
      <c r="U69" s="61">
        <v>1100</v>
      </c>
      <c r="V69" s="96">
        <f t="shared" si="13"/>
        <v>2.9411764705882355</v>
      </c>
      <c r="W69" s="62" t="e">
        <f t="shared" si="14"/>
        <v>#DIV/0!</v>
      </c>
      <c r="X69" s="169">
        <v>4</v>
      </c>
      <c r="Y69" s="163" t="s">
        <v>102</v>
      </c>
      <c r="Z69" s="53"/>
    </row>
    <row r="70" spans="2:26" ht="12.75">
      <c r="B70" s="73" t="s">
        <v>57</v>
      </c>
      <c r="C70" s="64" t="s">
        <v>62</v>
      </c>
      <c r="D70" s="65" t="s">
        <v>72</v>
      </c>
      <c r="E70" s="66"/>
      <c r="F70" s="88">
        <v>140</v>
      </c>
      <c r="G70" s="88">
        <v>1992</v>
      </c>
      <c r="H70" s="89"/>
      <c r="I70" s="90"/>
      <c r="J70" s="88"/>
      <c r="K70" s="92">
        <f t="shared" si="15"/>
        <v>14.228571428571428</v>
      </c>
      <c r="L70" s="45">
        <v>0</v>
      </c>
      <c r="M70" s="116" t="s">
        <v>234</v>
      </c>
      <c r="N70" s="61"/>
      <c r="O70" s="72"/>
      <c r="P70" s="72"/>
      <c r="Q70" s="72"/>
      <c r="R70" s="72"/>
      <c r="S70" s="72">
        <v>7000</v>
      </c>
      <c r="T70" s="155"/>
      <c r="U70" s="61">
        <v>6000</v>
      </c>
      <c r="V70" s="96">
        <f t="shared" si="13"/>
        <v>3.0120481927710845</v>
      </c>
      <c r="W70" s="62" t="e">
        <f t="shared" si="14"/>
        <v>#DIV/0!</v>
      </c>
      <c r="X70" s="167">
        <v>4</v>
      </c>
      <c r="Y70" s="163" t="s">
        <v>103</v>
      </c>
      <c r="Z70" s="53"/>
    </row>
    <row r="71" spans="2:26" ht="12.75">
      <c r="B71" s="63" t="s">
        <v>402</v>
      </c>
      <c r="C71" s="64" t="s">
        <v>62</v>
      </c>
      <c r="D71" s="65" t="s">
        <v>72</v>
      </c>
      <c r="E71" s="66"/>
      <c r="F71" s="68">
        <v>80</v>
      </c>
      <c r="G71" s="68">
        <v>940</v>
      </c>
      <c r="H71" s="89"/>
      <c r="I71" s="90"/>
      <c r="J71" s="88"/>
      <c r="K71" s="92">
        <f t="shared" si="15"/>
        <v>11.75</v>
      </c>
      <c r="L71" s="45">
        <v>0</v>
      </c>
      <c r="M71" s="116" t="s">
        <v>234</v>
      </c>
      <c r="N71" s="52"/>
      <c r="O71" s="48"/>
      <c r="P71" s="48"/>
      <c r="Q71" s="48"/>
      <c r="R71" s="48">
        <v>6000</v>
      </c>
      <c r="S71" s="74">
        <v>6329</v>
      </c>
      <c r="T71" s="156"/>
      <c r="U71" s="75">
        <v>2100</v>
      </c>
      <c r="V71" s="96">
        <f t="shared" si="13"/>
        <v>2.234042553191489</v>
      </c>
      <c r="W71" s="62">
        <f t="shared" si="14"/>
        <v>0.35</v>
      </c>
      <c r="X71" s="167">
        <v>4</v>
      </c>
      <c r="Y71" s="163" t="s">
        <v>102</v>
      </c>
      <c r="Z71" s="53"/>
    </row>
    <row r="72" spans="2:26" ht="12.75">
      <c r="B72" s="63" t="s">
        <v>58</v>
      </c>
      <c r="C72" s="64" t="s">
        <v>62</v>
      </c>
      <c r="D72" s="65" t="s">
        <v>72</v>
      </c>
      <c r="E72" s="66"/>
      <c r="F72" s="68">
        <v>170</v>
      </c>
      <c r="G72" s="68">
        <v>1992</v>
      </c>
      <c r="H72" s="89"/>
      <c r="I72" s="90"/>
      <c r="J72" s="88"/>
      <c r="K72" s="92">
        <f t="shared" si="15"/>
        <v>11.717647058823529</v>
      </c>
      <c r="L72" s="45">
        <v>0</v>
      </c>
      <c r="M72" s="116" t="s">
        <v>234</v>
      </c>
      <c r="N72" s="61"/>
      <c r="O72" s="72"/>
      <c r="P72" s="72"/>
      <c r="Q72" s="72"/>
      <c r="R72" s="72"/>
      <c r="S72" s="72"/>
      <c r="T72" s="155"/>
      <c r="U72" s="61">
        <v>6000</v>
      </c>
      <c r="V72" s="96">
        <f t="shared" si="13"/>
        <v>3.0120481927710845</v>
      </c>
      <c r="W72" s="62" t="e">
        <f t="shared" si="14"/>
        <v>#DIV/0!</v>
      </c>
      <c r="X72" s="167">
        <v>4</v>
      </c>
      <c r="Y72" s="163" t="s">
        <v>103</v>
      </c>
      <c r="Z72" s="53"/>
    </row>
    <row r="73" spans="2:26" ht="12.75">
      <c r="B73" s="63" t="s">
        <v>284</v>
      </c>
      <c r="C73" s="64" t="s">
        <v>62</v>
      </c>
      <c r="D73" s="65" t="s">
        <v>267</v>
      </c>
      <c r="E73" s="89"/>
      <c r="F73" s="88">
        <v>46</v>
      </c>
      <c r="G73" s="88">
        <v>562</v>
      </c>
      <c r="H73" s="89"/>
      <c r="I73" s="90"/>
      <c r="J73" s="88"/>
      <c r="K73" s="92">
        <f t="shared" si="15"/>
        <v>12.217391304347826</v>
      </c>
      <c r="L73" s="45">
        <v>0</v>
      </c>
      <c r="M73" s="116" t="s">
        <v>329</v>
      </c>
      <c r="N73" s="61"/>
      <c r="O73" s="72"/>
      <c r="P73" s="72"/>
      <c r="Q73" s="72"/>
      <c r="R73" s="72"/>
      <c r="S73" s="72"/>
      <c r="T73" s="155"/>
      <c r="U73" s="61">
        <v>1700</v>
      </c>
      <c r="V73" s="96">
        <f t="shared" si="13"/>
        <v>3.0249110320284696</v>
      </c>
      <c r="W73" s="62" t="e">
        <f t="shared" si="14"/>
        <v>#DIV/0!</v>
      </c>
      <c r="X73" s="167">
        <v>4</v>
      </c>
      <c r="Y73" s="163" t="s">
        <v>102</v>
      </c>
      <c r="Z73" s="53"/>
    </row>
    <row r="74" spans="2:26" ht="12.75">
      <c r="B74" s="63" t="s">
        <v>60</v>
      </c>
      <c r="C74" s="64" t="s">
        <v>62</v>
      </c>
      <c r="D74" s="65" t="s">
        <v>72</v>
      </c>
      <c r="E74" s="89"/>
      <c r="F74" s="88">
        <v>90</v>
      </c>
      <c r="G74" s="88">
        <v>840</v>
      </c>
      <c r="H74" s="89"/>
      <c r="I74" s="90"/>
      <c r="J74" s="88"/>
      <c r="K74" s="92">
        <f t="shared" si="15"/>
        <v>9.333333333333334</v>
      </c>
      <c r="L74" s="45">
        <v>0</v>
      </c>
      <c r="M74" s="116" t="s">
        <v>234</v>
      </c>
      <c r="N74" s="61"/>
      <c r="O74" s="72"/>
      <c r="P74" s="72"/>
      <c r="Q74" s="72"/>
      <c r="R74" s="72"/>
      <c r="S74" s="72"/>
      <c r="T74" s="155"/>
      <c r="U74" s="61">
        <v>2700</v>
      </c>
      <c r="V74" s="96">
        <f t="shared" si="13"/>
        <v>3.2142857142857144</v>
      </c>
      <c r="W74" s="62" t="e">
        <f t="shared" si="14"/>
        <v>#DIV/0!</v>
      </c>
      <c r="X74" s="167">
        <v>4</v>
      </c>
      <c r="Y74" s="163" t="s">
        <v>103</v>
      </c>
      <c r="Z74" s="53"/>
    </row>
    <row r="75" spans="2:26" ht="12.75">
      <c r="B75" s="63" t="s">
        <v>59</v>
      </c>
      <c r="C75" s="64" t="s">
        <v>62</v>
      </c>
      <c r="D75" s="65" t="s">
        <v>72</v>
      </c>
      <c r="E75" s="66">
        <v>25</v>
      </c>
      <c r="F75" s="68">
        <v>28</v>
      </c>
      <c r="G75" s="68">
        <v>276</v>
      </c>
      <c r="H75" s="89"/>
      <c r="I75" s="90"/>
      <c r="J75" s="88"/>
      <c r="K75" s="92">
        <f t="shared" si="15"/>
        <v>9.857142857142858</v>
      </c>
      <c r="L75" s="45">
        <v>0</v>
      </c>
      <c r="M75" s="116" t="s">
        <v>234</v>
      </c>
      <c r="N75" s="61"/>
      <c r="O75" s="72"/>
      <c r="P75" s="72"/>
      <c r="Q75" s="72"/>
      <c r="R75" s="72"/>
      <c r="S75" s="72"/>
      <c r="T75" s="155"/>
      <c r="U75" s="61">
        <v>1100</v>
      </c>
      <c r="V75" s="96">
        <f t="shared" si="13"/>
        <v>3.9855072463768115</v>
      </c>
      <c r="W75" s="62" t="e">
        <f t="shared" si="14"/>
        <v>#DIV/0!</v>
      </c>
      <c r="X75" s="167">
        <v>4</v>
      </c>
      <c r="Y75" s="163" t="s">
        <v>102</v>
      </c>
      <c r="Z75" s="53"/>
    </row>
    <row r="76" spans="2:26" ht="12.75">
      <c r="B76" s="63" t="s">
        <v>404</v>
      </c>
      <c r="C76" s="64" t="s">
        <v>62</v>
      </c>
      <c r="D76" s="65" t="s">
        <v>36</v>
      </c>
      <c r="E76" s="66"/>
      <c r="F76" s="68">
        <v>87</v>
      </c>
      <c r="G76" s="68">
        <v>1276</v>
      </c>
      <c r="H76" s="89"/>
      <c r="I76" s="90"/>
      <c r="J76" s="88"/>
      <c r="K76" s="92">
        <f t="shared" si="15"/>
        <v>14.666666666666666</v>
      </c>
      <c r="L76" s="45">
        <v>0</v>
      </c>
      <c r="M76" s="116" t="s">
        <v>234</v>
      </c>
      <c r="N76" s="61"/>
      <c r="O76" s="72"/>
      <c r="P76" s="72"/>
      <c r="Q76" s="72"/>
      <c r="R76" s="72"/>
      <c r="S76" s="72"/>
      <c r="T76" s="155"/>
      <c r="U76" s="61">
        <v>4000</v>
      </c>
      <c r="V76" s="96">
        <f t="shared" si="13"/>
        <v>3.134796238244514</v>
      </c>
      <c r="W76" s="62" t="e">
        <f t="shared" si="14"/>
        <v>#DIV/0!</v>
      </c>
      <c r="X76" s="167">
        <v>4</v>
      </c>
      <c r="Y76" s="163" t="s">
        <v>103</v>
      </c>
      <c r="Z76" s="53"/>
    </row>
    <row r="77" spans="2:26" ht="12.75">
      <c r="B77" s="63" t="s">
        <v>83</v>
      </c>
      <c r="C77" s="64" t="s">
        <v>62</v>
      </c>
      <c r="D77" s="65" t="s">
        <v>72</v>
      </c>
      <c r="E77" s="66"/>
      <c r="F77" s="68">
        <v>7</v>
      </c>
      <c r="G77" s="68">
        <v>76</v>
      </c>
      <c r="H77" s="89"/>
      <c r="I77" s="90"/>
      <c r="J77" s="88"/>
      <c r="K77" s="92">
        <f t="shared" si="15"/>
        <v>10.857142857142858</v>
      </c>
      <c r="L77" s="45">
        <v>0</v>
      </c>
      <c r="M77" s="116" t="s">
        <v>329</v>
      </c>
      <c r="N77" s="61"/>
      <c r="O77" s="72"/>
      <c r="P77" s="72"/>
      <c r="Q77" s="72"/>
      <c r="R77" s="72"/>
      <c r="S77" s="72"/>
      <c r="T77" s="155"/>
      <c r="U77" s="61">
        <v>220</v>
      </c>
      <c r="V77" s="96">
        <f t="shared" si="13"/>
        <v>2.8947368421052633</v>
      </c>
      <c r="W77" s="62" t="e">
        <f t="shared" si="14"/>
        <v>#DIV/0!</v>
      </c>
      <c r="X77" s="167">
        <v>4</v>
      </c>
      <c r="Y77" s="163" t="s">
        <v>102</v>
      </c>
      <c r="Z77" s="53"/>
    </row>
    <row r="78" spans="2:26" ht="12.75">
      <c r="B78" s="63" t="s">
        <v>225</v>
      </c>
      <c r="C78" s="64" t="s">
        <v>62</v>
      </c>
      <c r="D78" s="65" t="s">
        <v>72</v>
      </c>
      <c r="E78" s="66">
        <v>156</v>
      </c>
      <c r="F78" s="68">
        <v>242</v>
      </c>
      <c r="G78" s="68">
        <v>2044</v>
      </c>
      <c r="H78" s="89"/>
      <c r="I78" s="90"/>
      <c r="J78" s="88"/>
      <c r="K78" s="92">
        <f t="shared" si="15"/>
        <v>8.446280991735538</v>
      </c>
      <c r="L78" s="45">
        <v>0.005</v>
      </c>
      <c r="M78" s="116" t="s">
        <v>228</v>
      </c>
      <c r="N78" s="52"/>
      <c r="O78" s="48"/>
      <c r="P78" s="48"/>
      <c r="Q78" s="48"/>
      <c r="R78" s="48">
        <v>10000</v>
      </c>
      <c r="S78" s="74">
        <v>10220</v>
      </c>
      <c r="T78" s="156"/>
      <c r="U78" s="75">
        <v>6000</v>
      </c>
      <c r="V78" s="96">
        <f t="shared" si="13"/>
        <v>2.935420743639922</v>
      </c>
      <c r="W78" s="62">
        <f t="shared" si="14"/>
        <v>0.6</v>
      </c>
      <c r="X78" s="167">
        <v>4</v>
      </c>
      <c r="Y78" s="163" t="s">
        <v>105</v>
      </c>
      <c r="Z78" s="53"/>
    </row>
    <row r="79" spans="2:26" ht="12.75">
      <c r="B79" s="63" t="s">
        <v>282</v>
      </c>
      <c r="C79" s="64" t="s">
        <v>62</v>
      </c>
      <c r="D79" s="65" t="s">
        <v>72</v>
      </c>
      <c r="E79" s="66"/>
      <c r="F79" s="68">
        <v>74</v>
      </c>
      <c r="G79" s="68">
        <v>676</v>
      </c>
      <c r="H79" s="89"/>
      <c r="I79" s="90"/>
      <c r="J79" s="88"/>
      <c r="K79" s="92">
        <f t="shared" si="15"/>
        <v>9.135135135135135</v>
      </c>
      <c r="L79" s="45">
        <v>0</v>
      </c>
      <c r="M79" s="116" t="s">
        <v>234</v>
      </c>
      <c r="N79" s="61"/>
      <c r="O79" s="72"/>
      <c r="P79" s="72"/>
      <c r="Q79" s="72"/>
      <c r="R79" s="72"/>
      <c r="S79" s="72"/>
      <c r="T79" s="155"/>
      <c r="U79" s="61">
        <v>1900</v>
      </c>
      <c r="V79" s="96">
        <f t="shared" si="13"/>
        <v>2.8106508875739644</v>
      </c>
      <c r="W79" s="62" t="e">
        <f t="shared" si="14"/>
        <v>#DIV/0!</v>
      </c>
      <c r="X79" s="167">
        <v>4</v>
      </c>
      <c r="Y79" s="163" t="s">
        <v>102</v>
      </c>
      <c r="Z79" s="53"/>
    </row>
    <row r="80" spans="2:26" ht="12.75">
      <c r="B80" s="63" t="s">
        <v>107</v>
      </c>
      <c r="C80" s="64" t="s">
        <v>62</v>
      </c>
      <c r="D80" s="65" t="s">
        <v>72</v>
      </c>
      <c r="E80" s="66"/>
      <c r="F80" s="68">
        <v>83</v>
      </c>
      <c r="G80" s="68">
        <v>1323</v>
      </c>
      <c r="H80" s="89"/>
      <c r="I80" s="90"/>
      <c r="J80" s="88"/>
      <c r="K80" s="92">
        <f t="shared" si="15"/>
        <v>15.939759036144578</v>
      </c>
      <c r="L80" s="45">
        <v>0</v>
      </c>
      <c r="M80" s="116" t="s">
        <v>234</v>
      </c>
      <c r="N80" s="61"/>
      <c r="O80" s="72"/>
      <c r="P80" s="72"/>
      <c r="Q80" s="72"/>
      <c r="R80" s="72"/>
      <c r="S80" s="72"/>
      <c r="T80" s="155"/>
      <c r="U80" s="61">
        <v>3500</v>
      </c>
      <c r="V80" s="96">
        <f t="shared" si="13"/>
        <v>2.6455026455026456</v>
      </c>
      <c r="W80" s="62" t="e">
        <f t="shared" si="14"/>
        <v>#DIV/0!</v>
      </c>
      <c r="X80" s="167">
        <v>4</v>
      </c>
      <c r="Y80" s="163" t="s">
        <v>102</v>
      </c>
      <c r="Z80" s="53"/>
    </row>
    <row r="81" spans="2:26" ht="12.75">
      <c r="B81" s="63" t="s">
        <v>117</v>
      </c>
      <c r="C81" s="64" t="s">
        <v>62</v>
      </c>
      <c r="D81" s="65" t="s">
        <v>72</v>
      </c>
      <c r="E81" s="66"/>
      <c r="F81" s="68">
        <v>170</v>
      </c>
      <c r="G81" s="68">
        <v>1126</v>
      </c>
      <c r="H81" s="89"/>
      <c r="I81" s="90"/>
      <c r="J81" s="88"/>
      <c r="K81" s="92">
        <f t="shared" si="15"/>
        <v>6.623529411764705</v>
      </c>
      <c r="L81" s="45">
        <v>0</v>
      </c>
      <c r="M81" s="116" t="s">
        <v>234</v>
      </c>
      <c r="N81" s="52"/>
      <c r="O81" s="48"/>
      <c r="P81" s="48"/>
      <c r="Q81" s="48"/>
      <c r="R81" s="48">
        <v>6000</v>
      </c>
      <c r="S81" s="74">
        <v>6041</v>
      </c>
      <c r="T81" s="156"/>
      <c r="U81" s="75">
        <v>3200</v>
      </c>
      <c r="V81" s="96">
        <f t="shared" si="13"/>
        <v>2.841918294849023</v>
      </c>
      <c r="W81" s="62">
        <f t="shared" si="14"/>
        <v>0.5333333333333333</v>
      </c>
      <c r="X81" s="167">
        <v>4</v>
      </c>
      <c r="Y81" s="163" t="s">
        <v>103</v>
      </c>
      <c r="Z81" s="53"/>
    </row>
    <row r="82" spans="2:26" ht="12.75">
      <c r="B82" s="63" t="s">
        <v>283</v>
      </c>
      <c r="C82" s="64" t="s">
        <v>62</v>
      </c>
      <c r="D82" s="65" t="s">
        <v>72</v>
      </c>
      <c r="E82" s="66"/>
      <c r="F82" s="68">
        <v>22</v>
      </c>
      <c r="G82" s="68">
        <v>258</v>
      </c>
      <c r="H82" s="89"/>
      <c r="I82" s="90"/>
      <c r="J82" s="88"/>
      <c r="K82" s="92">
        <f t="shared" si="15"/>
        <v>11.727272727272727</v>
      </c>
      <c r="L82" s="45">
        <v>0</v>
      </c>
      <c r="M82" s="116" t="s">
        <v>234</v>
      </c>
      <c r="N82" s="61"/>
      <c r="O82" s="72"/>
      <c r="P82" s="72"/>
      <c r="Q82" s="72"/>
      <c r="R82" s="72"/>
      <c r="S82" s="72">
        <v>30016</v>
      </c>
      <c r="T82" s="155">
        <v>42944</v>
      </c>
      <c r="U82" s="61">
        <v>750</v>
      </c>
      <c r="V82" s="96">
        <f t="shared" si="13"/>
        <v>2.9069767441860463</v>
      </c>
      <c r="W82" s="62" t="e">
        <f t="shared" si="14"/>
        <v>#DIV/0!</v>
      </c>
      <c r="X82" s="167">
        <v>4</v>
      </c>
      <c r="Y82" s="163" t="s">
        <v>102</v>
      </c>
      <c r="Z82" s="53"/>
    </row>
    <row r="83" spans="2:26" ht="12.75">
      <c r="B83" s="63" t="s">
        <v>46</v>
      </c>
      <c r="C83" s="64" t="s">
        <v>63</v>
      </c>
      <c r="D83" s="65" t="s">
        <v>253</v>
      </c>
      <c r="E83" s="66"/>
      <c r="F83" s="67">
        <v>44</v>
      </c>
      <c r="G83" s="68">
        <v>908</v>
      </c>
      <c r="H83" s="89"/>
      <c r="I83" s="90"/>
      <c r="J83" s="88"/>
      <c r="K83" s="92">
        <f t="shared" si="15"/>
        <v>20.636363636363637</v>
      </c>
      <c r="L83" s="45">
        <v>0.005</v>
      </c>
      <c r="M83" s="116" t="s">
        <v>331</v>
      </c>
      <c r="N83" s="59"/>
      <c r="O83" s="60"/>
      <c r="P83" s="60"/>
      <c r="Q83" s="60"/>
      <c r="R83" s="60">
        <v>6487</v>
      </c>
      <c r="S83" s="60">
        <v>5213</v>
      </c>
      <c r="T83" s="154">
        <v>4440</v>
      </c>
      <c r="U83" s="61">
        <v>2600</v>
      </c>
      <c r="V83" s="96">
        <f t="shared" si="13"/>
        <v>2.8634361233480177</v>
      </c>
      <c r="W83" s="62">
        <f t="shared" si="14"/>
        <v>0.40080160320641284</v>
      </c>
      <c r="X83" s="167">
        <v>4</v>
      </c>
      <c r="Y83" s="163" t="s">
        <v>102</v>
      </c>
      <c r="Z83" s="53"/>
    </row>
    <row r="84" spans="2:26" ht="12.75">
      <c r="B84" s="63" t="s">
        <v>11</v>
      </c>
      <c r="C84" s="64" t="s">
        <v>63</v>
      </c>
      <c r="D84" s="65" t="s">
        <v>253</v>
      </c>
      <c r="E84" s="66">
        <v>41</v>
      </c>
      <c r="F84" s="68">
        <v>68</v>
      </c>
      <c r="G84" s="68">
        <v>1578</v>
      </c>
      <c r="H84" s="89"/>
      <c r="I84" s="90"/>
      <c r="J84" s="88"/>
      <c r="K84" s="92">
        <f t="shared" si="15"/>
        <v>23.205882352941178</v>
      </c>
      <c r="L84" s="45">
        <v>0.001</v>
      </c>
      <c r="M84" s="116" t="s">
        <v>331</v>
      </c>
      <c r="N84" s="59"/>
      <c r="O84" s="60"/>
      <c r="P84" s="60"/>
      <c r="Q84" s="60"/>
      <c r="R84" s="60">
        <v>20681</v>
      </c>
      <c r="S84" s="60">
        <v>20020</v>
      </c>
      <c r="T84" s="154">
        <v>17981</v>
      </c>
      <c r="U84" s="61">
        <v>4600</v>
      </c>
      <c r="V84" s="96">
        <f t="shared" si="13"/>
        <v>2.915082382762991</v>
      </c>
      <c r="W84" s="62">
        <f t="shared" si="14"/>
        <v>0.22242638170301243</v>
      </c>
      <c r="X84" s="167">
        <v>4</v>
      </c>
      <c r="Y84" s="163" t="s">
        <v>103</v>
      </c>
      <c r="Z84" s="53"/>
    </row>
    <row r="85" spans="2:26" ht="12.75">
      <c r="B85" s="63" t="s">
        <v>12</v>
      </c>
      <c r="C85" s="64" t="s">
        <v>63</v>
      </c>
      <c r="D85" s="65" t="s">
        <v>36</v>
      </c>
      <c r="E85" s="66">
        <v>11</v>
      </c>
      <c r="F85" s="68">
        <v>21</v>
      </c>
      <c r="G85" s="68">
        <v>189</v>
      </c>
      <c r="H85" s="89"/>
      <c r="I85" s="90"/>
      <c r="J85" s="88"/>
      <c r="K85" s="92">
        <f t="shared" si="15"/>
        <v>9</v>
      </c>
      <c r="L85" s="45">
        <v>0</v>
      </c>
      <c r="M85" s="116" t="s">
        <v>331</v>
      </c>
      <c r="N85" s="61"/>
      <c r="O85" s="72"/>
      <c r="P85" s="72"/>
      <c r="Q85" s="72"/>
      <c r="R85" s="72"/>
      <c r="S85" s="72">
        <v>9000</v>
      </c>
      <c r="T85" s="155"/>
      <c r="U85" s="61">
        <v>550</v>
      </c>
      <c r="V85" s="96">
        <f aca="true" t="shared" si="16" ref="V85:V104">U85/G85</f>
        <v>2.9100529100529102</v>
      </c>
      <c r="W85" s="62" t="e">
        <f aca="true" t="shared" si="17" ref="W85:W104">U85/R85</f>
        <v>#DIV/0!</v>
      </c>
      <c r="X85" s="167">
        <v>4</v>
      </c>
      <c r="Y85" s="163" t="s">
        <v>102</v>
      </c>
      <c r="Z85" s="53"/>
    </row>
    <row r="86" spans="2:26" ht="12.75">
      <c r="B86" s="63" t="s">
        <v>14</v>
      </c>
      <c r="C86" s="64" t="s">
        <v>63</v>
      </c>
      <c r="D86" s="65" t="s">
        <v>235</v>
      </c>
      <c r="E86" s="66">
        <v>51</v>
      </c>
      <c r="F86" s="68">
        <v>66</v>
      </c>
      <c r="G86" s="68">
        <v>1219</v>
      </c>
      <c r="H86" s="89"/>
      <c r="I86" s="90"/>
      <c r="J86" s="88"/>
      <c r="K86" s="92">
        <f t="shared" si="15"/>
        <v>18.46969696969697</v>
      </c>
      <c r="L86" s="45">
        <v>0.02</v>
      </c>
      <c r="M86" s="116" t="s">
        <v>333</v>
      </c>
      <c r="N86" s="59"/>
      <c r="O86" s="60"/>
      <c r="P86" s="60"/>
      <c r="Q86" s="60"/>
      <c r="R86" s="60">
        <v>11757</v>
      </c>
      <c r="S86" s="60">
        <v>11491</v>
      </c>
      <c r="T86" s="154">
        <v>11137</v>
      </c>
      <c r="U86" s="61">
        <v>3600</v>
      </c>
      <c r="V86" s="96">
        <f t="shared" si="16"/>
        <v>2.9532403609516</v>
      </c>
      <c r="W86" s="62">
        <f t="shared" si="17"/>
        <v>0.30620056136769586</v>
      </c>
      <c r="X86" s="167">
        <v>4</v>
      </c>
      <c r="Y86" s="163" t="s">
        <v>102</v>
      </c>
      <c r="Z86" s="53"/>
    </row>
    <row r="87" spans="2:26" ht="12.75">
      <c r="B87" s="63" t="s">
        <v>43</v>
      </c>
      <c r="C87" s="64" t="s">
        <v>63</v>
      </c>
      <c r="D87" s="65" t="s">
        <v>253</v>
      </c>
      <c r="E87" s="66"/>
      <c r="F87" s="68">
        <v>8</v>
      </c>
      <c r="G87" s="68">
        <v>430</v>
      </c>
      <c r="H87" s="66"/>
      <c r="I87" s="67"/>
      <c r="J87" s="68"/>
      <c r="K87" s="92">
        <f t="shared" si="15"/>
        <v>53.75</v>
      </c>
      <c r="L87" s="45">
        <v>0.05</v>
      </c>
      <c r="M87" s="142" t="s">
        <v>329</v>
      </c>
      <c r="N87" s="61"/>
      <c r="O87" s="72"/>
      <c r="P87" s="72"/>
      <c r="Q87" s="72"/>
      <c r="R87" s="72"/>
      <c r="S87" s="72">
        <v>6624</v>
      </c>
      <c r="T87" s="155"/>
      <c r="U87" s="61">
        <v>1200</v>
      </c>
      <c r="V87" s="96">
        <f t="shared" si="16"/>
        <v>2.7906976744186047</v>
      </c>
      <c r="W87" s="62" t="e">
        <f t="shared" si="17"/>
        <v>#DIV/0!</v>
      </c>
      <c r="X87" s="167">
        <v>4</v>
      </c>
      <c r="Y87" s="163" t="s">
        <v>102</v>
      </c>
      <c r="Z87" s="53"/>
    </row>
    <row r="88" spans="2:26" ht="12.75">
      <c r="B88" s="63" t="s">
        <v>41</v>
      </c>
      <c r="C88" s="64" t="s">
        <v>63</v>
      </c>
      <c r="D88" s="65" t="s">
        <v>235</v>
      </c>
      <c r="E88" s="66"/>
      <c r="F88" s="68">
        <v>58</v>
      </c>
      <c r="G88" s="68">
        <v>1014</v>
      </c>
      <c r="H88" s="89"/>
      <c r="I88" s="90"/>
      <c r="J88" s="88"/>
      <c r="K88" s="92">
        <f t="shared" si="15"/>
        <v>17.482758620689655</v>
      </c>
      <c r="L88" s="45">
        <v>0.01</v>
      </c>
      <c r="M88" s="116" t="s">
        <v>331</v>
      </c>
      <c r="N88" s="59"/>
      <c r="O88" s="60"/>
      <c r="P88" s="60"/>
      <c r="Q88" s="60"/>
      <c r="R88" s="60">
        <v>19329</v>
      </c>
      <c r="S88" s="60">
        <v>18199</v>
      </c>
      <c r="T88" s="154">
        <v>15928</v>
      </c>
      <c r="U88" s="61">
        <v>3200</v>
      </c>
      <c r="V88" s="96">
        <f t="shared" si="16"/>
        <v>3.155818540433925</v>
      </c>
      <c r="W88" s="62">
        <f t="shared" si="17"/>
        <v>0.1655543483884319</v>
      </c>
      <c r="X88" s="167">
        <v>4</v>
      </c>
      <c r="Y88" s="163" t="s">
        <v>103</v>
      </c>
      <c r="Z88" s="53"/>
    </row>
    <row r="89" spans="2:26" ht="12.75">
      <c r="B89" s="63" t="s">
        <v>37</v>
      </c>
      <c r="C89" s="64" t="s">
        <v>63</v>
      </c>
      <c r="D89" s="65" t="s">
        <v>36</v>
      </c>
      <c r="E89" s="66">
        <v>1</v>
      </c>
      <c r="F89" s="68">
        <v>2</v>
      </c>
      <c r="G89" s="68">
        <v>38</v>
      </c>
      <c r="H89" s="89"/>
      <c r="I89" s="90"/>
      <c r="J89" s="88"/>
      <c r="K89" s="92">
        <f t="shared" si="15"/>
        <v>19</v>
      </c>
      <c r="L89" s="45">
        <v>0</v>
      </c>
      <c r="M89" s="116" t="s">
        <v>331</v>
      </c>
      <c r="N89" s="61"/>
      <c r="O89" s="72"/>
      <c r="P89" s="72"/>
      <c r="Q89" s="72"/>
      <c r="R89" s="72"/>
      <c r="S89" s="72"/>
      <c r="T89" s="155"/>
      <c r="U89" s="61">
        <v>120</v>
      </c>
      <c r="V89" s="96">
        <f t="shared" si="16"/>
        <v>3.1578947368421053</v>
      </c>
      <c r="W89" s="62" t="e">
        <f t="shared" si="17"/>
        <v>#DIV/0!</v>
      </c>
      <c r="X89" s="167">
        <v>4</v>
      </c>
      <c r="Y89" s="163" t="s">
        <v>102</v>
      </c>
      <c r="Z89" s="53"/>
    </row>
    <row r="90" spans="2:26" ht="12.75">
      <c r="B90" s="63" t="s">
        <v>13</v>
      </c>
      <c r="C90" s="64" t="s">
        <v>63</v>
      </c>
      <c r="D90" s="65" t="s">
        <v>340</v>
      </c>
      <c r="E90" s="66"/>
      <c r="F90" s="68">
        <v>67</v>
      </c>
      <c r="G90" s="68">
        <v>1276</v>
      </c>
      <c r="H90" s="89"/>
      <c r="I90" s="90"/>
      <c r="J90" s="88"/>
      <c r="K90" s="92">
        <f t="shared" si="15"/>
        <v>19.044776119402986</v>
      </c>
      <c r="L90" s="45">
        <v>0.01</v>
      </c>
      <c r="M90" s="116" t="s">
        <v>331</v>
      </c>
      <c r="N90" s="59"/>
      <c r="O90" s="60"/>
      <c r="P90" s="60"/>
      <c r="Q90" s="60"/>
      <c r="R90" s="60">
        <v>12486</v>
      </c>
      <c r="S90" s="60">
        <v>10463</v>
      </c>
      <c r="T90" s="154">
        <v>8894</v>
      </c>
      <c r="U90" s="61">
        <v>3500</v>
      </c>
      <c r="V90" s="96">
        <f t="shared" si="16"/>
        <v>2.74294670846395</v>
      </c>
      <c r="W90" s="62">
        <f t="shared" si="17"/>
        <v>0.2803139516258209</v>
      </c>
      <c r="X90" s="167">
        <v>4</v>
      </c>
      <c r="Y90" s="163" t="s">
        <v>102</v>
      </c>
      <c r="Z90" s="53"/>
    </row>
    <row r="91" spans="2:26" ht="12.75">
      <c r="B91" s="63" t="s">
        <v>47</v>
      </c>
      <c r="C91" s="64" t="s">
        <v>63</v>
      </c>
      <c r="D91" s="65" t="s">
        <v>36</v>
      </c>
      <c r="E91" s="66"/>
      <c r="F91" s="68">
        <v>4</v>
      </c>
      <c r="G91" s="68">
        <v>54</v>
      </c>
      <c r="H91" s="66"/>
      <c r="I91" s="67"/>
      <c r="J91" s="68"/>
      <c r="K91" s="92">
        <f t="shared" si="15"/>
        <v>13.5</v>
      </c>
      <c r="L91" s="45">
        <v>0</v>
      </c>
      <c r="M91" s="142" t="s">
        <v>329</v>
      </c>
      <c r="N91" s="59"/>
      <c r="O91" s="60"/>
      <c r="P91" s="60"/>
      <c r="Q91" s="60"/>
      <c r="R91" s="60">
        <v>13762</v>
      </c>
      <c r="S91" s="60">
        <v>13378</v>
      </c>
      <c r="T91" s="154">
        <v>11970</v>
      </c>
      <c r="U91" s="61">
        <v>160</v>
      </c>
      <c r="V91" s="96">
        <f t="shared" si="16"/>
        <v>2.962962962962963</v>
      </c>
      <c r="W91" s="62">
        <f t="shared" si="17"/>
        <v>0.01162621711960471</v>
      </c>
      <c r="X91" s="167">
        <v>4</v>
      </c>
      <c r="Y91" s="163" t="s">
        <v>102</v>
      </c>
      <c r="Z91" s="53"/>
    </row>
    <row r="92" spans="2:26" ht="12.75">
      <c r="B92" s="63" t="s">
        <v>6</v>
      </c>
      <c r="C92" s="64" t="s">
        <v>63</v>
      </c>
      <c r="D92" s="65" t="s">
        <v>337</v>
      </c>
      <c r="E92" s="66">
        <v>21</v>
      </c>
      <c r="F92" s="68">
        <v>35</v>
      </c>
      <c r="G92" s="68">
        <v>578</v>
      </c>
      <c r="H92" s="89"/>
      <c r="I92" s="90"/>
      <c r="J92" s="88"/>
      <c r="K92" s="92">
        <f t="shared" si="15"/>
        <v>16.514285714285716</v>
      </c>
      <c r="L92" s="45">
        <v>0</v>
      </c>
      <c r="M92" s="116" t="s">
        <v>331</v>
      </c>
      <c r="N92" s="52"/>
      <c r="O92" s="48"/>
      <c r="P92" s="48"/>
      <c r="Q92" s="48"/>
      <c r="R92" s="48">
        <v>10000</v>
      </c>
      <c r="S92" s="74">
        <v>10338</v>
      </c>
      <c r="T92" s="156"/>
      <c r="U92" s="75">
        <v>1800</v>
      </c>
      <c r="V92" s="96">
        <f t="shared" si="16"/>
        <v>3.114186851211073</v>
      </c>
      <c r="W92" s="62">
        <f t="shared" si="17"/>
        <v>0.18</v>
      </c>
      <c r="X92" s="167">
        <v>4</v>
      </c>
      <c r="Y92" s="163" t="s">
        <v>103</v>
      </c>
      <c r="Z92" s="53"/>
    </row>
    <row r="93" spans="2:26" ht="12.75">
      <c r="B93" s="76" t="s">
        <v>5</v>
      </c>
      <c r="C93" s="64" t="s">
        <v>63</v>
      </c>
      <c r="D93" s="65" t="s">
        <v>50</v>
      </c>
      <c r="E93" s="89">
        <v>127</v>
      </c>
      <c r="F93" s="90">
        <v>142</v>
      </c>
      <c r="G93" s="88">
        <v>482</v>
      </c>
      <c r="H93" s="89"/>
      <c r="I93" s="90"/>
      <c r="J93" s="88"/>
      <c r="K93" s="92">
        <f t="shared" si="15"/>
        <v>3.3943661971830985</v>
      </c>
      <c r="L93" s="45">
        <v>0</v>
      </c>
      <c r="M93" s="142" t="s">
        <v>376</v>
      </c>
      <c r="N93" s="52"/>
      <c r="O93" s="48"/>
      <c r="P93" s="48"/>
      <c r="Q93" s="48"/>
      <c r="R93" s="48">
        <v>1500</v>
      </c>
      <c r="S93" s="48"/>
      <c r="T93" s="157"/>
      <c r="U93" s="75">
        <v>1500</v>
      </c>
      <c r="V93" s="96">
        <f t="shared" si="16"/>
        <v>3.112033195020747</v>
      </c>
      <c r="W93" s="62">
        <f t="shared" si="17"/>
        <v>1</v>
      </c>
      <c r="X93" s="167">
        <v>4</v>
      </c>
      <c r="Y93" s="163" t="s">
        <v>103</v>
      </c>
      <c r="Z93" s="53"/>
    </row>
    <row r="94" spans="2:26" ht="12.75">
      <c r="B94" s="63" t="s">
        <v>7</v>
      </c>
      <c r="C94" s="64" t="s">
        <v>63</v>
      </c>
      <c r="D94" s="65" t="s">
        <v>340</v>
      </c>
      <c r="E94" s="66">
        <v>31</v>
      </c>
      <c r="F94" s="68">
        <v>42</v>
      </c>
      <c r="G94" s="68">
        <v>776</v>
      </c>
      <c r="H94" s="89"/>
      <c r="I94" s="90"/>
      <c r="J94" s="88"/>
      <c r="K94" s="92">
        <f t="shared" si="15"/>
        <v>18.476190476190474</v>
      </c>
      <c r="L94" s="45">
        <v>0</v>
      </c>
      <c r="M94" s="116" t="s">
        <v>331</v>
      </c>
      <c r="N94" s="61"/>
      <c r="O94" s="72"/>
      <c r="P94" s="72"/>
      <c r="Q94" s="72"/>
      <c r="R94" s="72"/>
      <c r="S94" s="72">
        <v>7634</v>
      </c>
      <c r="T94" s="155"/>
      <c r="U94" s="61">
        <v>2200</v>
      </c>
      <c r="V94" s="96">
        <f t="shared" si="16"/>
        <v>2.8350515463917527</v>
      </c>
      <c r="W94" s="62" t="e">
        <f t="shared" si="17"/>
        <v>#DIV/0!</v>
      </c>
      <c r="X94" s="167">
        <v>4</v>
      </c>
      <c r="Y94" s="163" t="s">
        <v>102</v>
      </c>
      <c r="Z94" s="53"/>
    </row>
    <row r="95" spans="2:26" ht="12.75">
      <c r="B95" s="63" t="s">
        <v>226</v>
      </c>
      <c r="C95" s="64" t="s">
        <v>63</v>
      </c>
      <c r="D95" s="65" t="s">
        <v>72</v>
      </c>
      <c r="E95" s="66">
        <v>4</v>
      </c>
      <c r="F95" s="67">
        <v>6</v>
      </c>
      <c r="G95" s="68">
        <v>54</v>
      </c>
      <c r="H95" s="89"/>
      <c r="I95" s="90"/>
      <c r="J95" s="88"/>
      <c r="K95" s="92">
        <f t="shared" si="15"/>
        <v>9</v>
      </c>
      <c r="L95" s="45">
        <v>0</v>
      </c>
      <c r="M95" s="116" t="s">
        <v>331</v>
      </c>
      <c r="N95" s="61"/>
      <c r="O95" s="72"/>
      <c r="P95" s="72"/>
      <c r="Q95" s="72"/>
      <c r="R95" s="72"/>
      <c r="S95" s="72"/>
      <c r="T95" s="155"/>
      <c r="U95" s="61">
        <v>200</v>
      </c>
      <c r="V95" s="96">
        <f t="shared" si="16"/>
        <v>3.7037037037037037</v>
      </c>
      <c r="W95" s="62" t="e">
        <f t="shared" si="17"/>
        <v>#DIV/0!</v>
      </c>
      <c r="X95" s="167">
        <v>4</v>
      </c>
      <c r="Y95" s="163" t="s">
        <v>102</v>
      </c>
      <c r="Z95" s="53"/>
    </row>
    <row r="96" spans="2:26" ht="12.75">
      <c r="B96" s="63" t="s">
        <v>382</v>
      </c>
      <c r="C96" s="64" t="s">
        <v>63</v>
      </c>
      <c r="D96" s="65" t="s">
        <v>36</v>
      </c>
      <c r="E96" s="66"/>
      <c r="F96" s="67">
        <v>16</v>
      </c>
      <c r="G96" s="68">
        <v>170</v>
      </c>
      <c r="H96" s="66"/>
      <c r="I96" s="67"/>
      <c r="J96" s="68"/>
      <c r="K96" s="92">
        <f t="shared" si="15"/>
        <v>10.625</v>
      </c>
      <c r="L96" s="45">
        <v>0</v>
      </c>
      <c r="M96" s="116" t="s">
        <v>329</v>
      </c>
      <c r="N96" s="61"/>
      <c r="O96" s="72"/>
      <c r="P96" s="72"/>
      <c r="Q96" s="72"/>
      <c r="R96" s="72"/>
      <c r="S96" s="72">
        <v>11224</v>
      </c>
      <c r="T96" s="155"/>
      <c r="U96" s="61">
        <v>500</v>
      </c>
      <c r="V96" s="96">
        <f t="shared" si="16"/>
        <v>2.9411764705882355</v>
      </c>
      <c r="W96" s="62" t="e">
        <f t="shared" si="17"/>
        <v>#DIV/0!</v>
      </c>
      <c r="X96" s="167">
        <v>4</v>
      </c>
      <c r="Y96" s="163" t="s">
        <v>102</v>
      </c>
      <c r="Z96" s="53"/>
    </row>
    <row r="97" spans="2:26" ht="12.75">
      <c r="B97" s="63" t="s">
        <v>44</v>
      </c>
      <c r="C97" s="64" t="s">
        <v>63</v>
      </c>
      <c r="D97" s="65" t="s">
        <v>253</v>
      </c>
      <c r="E97" s="66"/>
      <c r="F97" s="67">
        <v>109</v>
      </c>
      <c r="G97" s="68">
        <v>1967</v>
      </c>
      <c r="H97" s="89"/>
      <c r="I97" s="90"/>
      <c r="J97" s="88"/>
      <c r="K97" s="92">
        <f t="shared" si="15"/>
        <v>18.045871559633028</v>
      </c>
      <c r="L97" s="45">
        <v>0.02</v>
      </c>
      <c r="M97" s="116" t="s">
        <v>333</v>
      </c>
      <c r="N97" s="59"/>
      <c r="O97" s="60"/>
      <c r="P97" s="60"/>
      <c r="Q97" s="60"/>
      <c r="R97" s="60">
        <v>17212</v>
      </c>
      <c r="S97" s="60">
        <v>15880</v>
      </c>
      <c r="T97" s="154">
        <v>14312</v>
      </c>
      <c r="U97" s="61">
        <v>6000</v>
      </c>
      <c r="V97" s="96">
        <f t="shared" si="16"/>
        <v>3.050330452465684</v>
      </c>
      <c r="W97" s="62">
        <f t="shared" si="17"/>
        <v>0.348594004183128</v>
      </c>
      <c r="X97" s="167">
        <v>4</v>
      </c>
      <c r="Y97" s="163" t="s">
        <v>103</v>
      </c>
      <c r="Z97" s="53"/>
    </row>
    <row r="98" spans="2:26" ht="12.75">
      <c r="B98" s="63" t="s">
        <v>260</v>
      </c>
      <c r="C98" s="64" t="s">
        <v>63</v>
      </c>
      <c r="D98" s="65" t="s">
        <v>36</v>
      </c>
      <c r="E98" s="66">
        <v>11</v>
      </c>
      <c r="F98" s="67">
        <v>14</v>
      </c>
      <c r="G98" s="68">
        <v>280</v>
      </c>
      <c r="H98" s="89"/>
      <c r="I98" s="90"/>
      <c r="J98" s="88"/>
      <c r="K98" s="92">
        <f>G98/F98</f>
        <v>20</v>
      </c>
      <c r="L98" s="45">
        <v>0.02</v>
      </c>
      <c r="M98" s="142" t="s">
        <v>376</v>
      </c>
      <c r="N98" s="59"/>
      <c r="O98" s="60"/>
      <c r="P98" s="60"/>
      <c r="Q98" s="60"/>
      <c r="R98" s="60"/>
      <c r="S98" s="60"/>
      <c r="T98" s="154"/>
      <c r="U98" s="61">
        <v>800</v>
      </c>
      <c r="V98" s="96">
        <f>U98/G98</f>
        <v>2.857142857142857</v>
      </c>
      <c r="W98" s="62" t="e">
        <f>U98/R98</f>
        <v>#DIV/0!</v>
      </c>
      <c r="X98" s="167">
        <v>4</v>
      </c>
      <c r="Y98" s="163" t="s">
        <v>102</v>
      </c>
      <c r="Z98" s="53"/>
    </row>
    <row r="99" spans="2:26" ht="12.75">
      <c r="B99" s="63" t="s">
        <v>108</v>
      </c>
      <c r="C99" s="64" t="s">
        <v>63</v>
      </c>
      <c r="D99" s="65" t="s">
        <v>72</v>
      </c>
      <c r="E99" s="66"/>
      <c r="F99" s="67">
        <v>10</v>
      </c>
      <c r="G99" s="68">
        <v>128</v>
      </c>
      <c r="H99" s="89"/>
      <c r="I99" s="90"/>
      <c r="J99" s="88"/>
      <c r="K99" s="44">
        <f t="shared" si="15"/>
        <v>12.8</v>
      </c>
      <c r="L99" s="45">
        <v>0</v>
      </c>
      <c r="M99" s="116" t="s">
        <v>331</v>
      </c>
      <c r="N99" s="61"/>
      <c r="O99" s="72"/>
      <c r="P99" s="72"/>
      <c r="Q99" s="72"/>
      <c r="R99" s="72"/>
      <c r="S99" s="72"/>
      <c r="T99" s="155"/>
      <c r="U99" s="61">
        <v>400</v>
      </c>
      <c r="V99" s="96">
        <f t="shared" si="16"/>
        <v>3.125</v>
      </c>
      <c r="W99" s="62" t="e">
        <f t="shared" si="17"/>
        <v>#DIV/0!</v>
      </c>
      <c r="X99" s="167">
        <v>4</v>
      </c>
      <c r="Y99" s="163" t="s">
        <v>102</v>
      </c>
      <c r="Z99" s="53"/>
    </row>
    <row r="100" spans="2:26" ht="12.75">
      <c r="B100" s="76" t="s">
        <v>227</v>
      </c>
      <c r="C100" s="64" t="s">
        <v>63</v>
      </c>
      <c r="D100" s="65" t="s">
        <v>72</v>
      </c>
      <c r="E100" s="66">
        <v>9</v>
      </c>
      <c r="F100" s="67">
        <v>18</v>
      </c>
      <c r="G100" s="68">
        <v>160</v>
      </c>
      <c r="H100" s="89"/>
      <c r="I100" s="90"/>
      <c r="J100" s="88"/>
      <c r="K100" s="92">
        <f t="shared" si="15"/>
        <v>8.88888888888889</v>
      </c>
      <c r="L100" s="45"/>
      <c r="M100" s="116" t="s">
        <v>331</v>
      </c>
      <c r="N100" s="61"/>
      <c r="O100" s="72"/>
      <c r="P100" s="72"/>
      <c r="Q100" s="72"/>
      <c r="R100" s="72"/>
      <c r="S100" s="72"/>
      <c r="T100" s="155"/>
      <c r="U100" s="61">
        <v>500</v>
      </c>
      <c r="V100" s="96">
        <f t="shared" si="16"/>
        <v>3.125</v>
      </c>
      <c r="W100" s="62" t="e">
        <f t="shared" si="17"/>
        <v>#DIV/0!</v>
      </c>
      <c r="X100" s="167">
        <v>4</v>
      </c>
      <c r="Y100" s="163" t="s">
        <v>102</v>
      </c>
      <c r="Z100" s="53"/>
    </row>
    <row r="101" spans="2:26" s="3" customFormat="1" ht="12.75">
      <c r="B101" s="63" t="s">
        <v>8</v>
      </c>
      <c r="C101" s="64" t="s">
        <v>63</v>
      </c>
      <c r="D101" s="65" t="s">
        <v>340</v>
      </c>
      <c r="E101" s="66"/>
      <c r="F101" s="67">
        <v>27</v>
      </c>
      <c r="G101" s="68">
        <v>400</v>
      </c>
      <c r="H101" s="89"/>
      <c r="I101" s="90"/>
      <c r="J101" s="88"/>
      <c r="K101" s="92">
        <f t="shared" si="15"/>
        <v>14.814814814814815</v>
      </c>
      <c r="L101" s="45">
        <v>0.02</v>
      </c>
      <c r="M101" s="116" t="s">
        <v>331</v>
      </c>
      <c r="N101" s="59"/>
      <c r="O101" s="60"/>
      <c r="P101" s="60"/>
      <c r="Q101" s="60"/>
      <c r="R101" s="60">
        <v>7654</v>
      </c>
      <c r="S101" s="60">
        <v>7113</v>
      </c>
      <c r="T101" s="154">
        <v>6034</v>
      </c>
      <c r="U101" s="61">
        <v>1200</v>
      </c>
      <c r="V101" s="96">
        <f t="shared" si="16"/>
        <v>3</v>
      </c>
      <c r="W101" s="62">
        <f t="shared" si="17"/>
        <v>0.1567807682257643</v>
      </c>
      <c r="X101" s="167">
        <v>4</v>
      </c>
      <c r="Y101" s="163" t="s">
        <v>102</v>
      </c>
      <c r="Z101" s="54"/>
    </row>
    <row r="102" spans="2:26" ht="12.75">
      <c r="B102" s="63" t="s">
        <v>9</v>
      </c>
      <c r="C102" s="64" t="s">
        <v>63</v>
      </c>
      <c r="D102" s="65" t="s">
        <v>235</v>
      </c>
      <c r="E102" s="66"/>
      <c r="F102" s="67">
        <v>52</v>
      </c>
      <c r="G102" s="68">
        <v>920</v>
      </c>
      <c r="H102" s="89"/>
      <c r="I102" s="90"/>
      <c r="J102" s="88"/>
      <c r="K102" s="92">
        <f t="shared" si="15"/>
        <v>17.692307692307693</v>
      </c>
      <c r="L102" s="45"/>
      <c r="M102" s="116" t="s">
        <v>333</v>
      </c>
      <c r="N102" s="61"/>
      <c r="O102" s="72"/>
      <c r="P102" s="72"/>
      <c r="Q102" s="72"/>
      <c r="R102" s="72"/>
      <c r="S102" s="72">
        <v>11638</v>
      </c>
      <c r="T102" s="155">
        <v>10541</v>
      </c>
      <c r="U102" s="61">
        <v>2800</v>
      </c>
      <c r="V102" s="96">
        <f t="shared" si="16"/>
        <v>3.0434782608695654</v>
      </c>
      <c r="W102" s="62" t="e">
        <f t="shared" si="17"/>
        <v>#DIV/0!</v>
      </c>
      <c r="X102" s="167">
        <v>4</v>
      </c>
      <c r="Y102" s="163" t="s">
        <v>102</v>
      </c>
      <c r="Z102" s="53"/>
    </row>
    <row r="103" spans="2:26" ht="12.75">
      <c r="B103" s="63" t="s">
        <v>10</v>
      </c>
      <c r="C103" s="64" t="s">
        <v>63</v>
      </c>
      <c r="D103" s="65" t="s">
        <v>36</v>
      </c>
      <c r="E103" s="66"/>
      <c r="F103" s="67">
        <v>27</v>
      </c>
      <c r="G103" s="68">
        <v>432</v>
      </c>
      <c r="H103" s="89"/>
      <c r="I103" s="90"/>
      <c r="J103" s="88"/>
      <c r="K103" s="92">
        <f t="shared" si="15"/>
        <v>16</v>
      </c>
      <c r="L103" s="45"/>
      <c r="M103" s="116" t="s">
        <v>333</v>
      </c>
      <c r="N103" s="61"/>
      <c r="O103" s="72"/>
      <c r="P103" s="72"/>
      <c r="Q103" s="72"/>
      <c r="R103" s="72"/>
      <c r="S103" s="72">
        <v>10551</v>
      </c>
      <c r="T103" s="155"/>
      <c r="U103" s="61">
        <v>1300</v>
      </c>
      <c r="V103" s="96">
        <f t="shared" si="16"/>
        <v>3.009259259259259</v>
      </c>
      <c r="W103" s="62" t="e">
        <f t="shared" si="17"/>
        <v>#DIV/0!</v>
      </c>
      <c r="X103" s="167">
        <v>4</v>
      </c>
      <c r="Y103" s="163" t="s">
        <v>102</v>
      </c>
      <c r="Z103" s="53"/>
    </row>
    <row r="104" spans="2:26" ht="12.75">
      <c r="B104" s="63" t="s">
        <v>381</v>
      </c>
      <c r="C104" s="64" t="s">
        <v>63</v>
      </c>
      <c r="D104" s="65" t="s">
        <v>253</v>
      </c>
      <c r="E104" s="66"/>
      <c r="F104" s="67">
        <v>89</v>
      </c>
      <c r="G104" s="68">
        <v>1593</v>
      </c>
      <c r="H104" s="89"/>
      <c r="I104" s="90"/>
      <c r="J104" s="88"/>
      <c r="K104" s="92">
        <f t="shared" si="15"/>
        <v>17.89887640449438</v>
      </c>
      <c r="L104" s="45">
        <v>0</v>
      </c>
      <c r="M104" s="116" t="s">
        <v>329</v>
      </c>
      <c r="N104" s="61"/>
      <c r="O104" s="72"/>
      <c r="P104" s="72"/>
      <c r="Q104" s="72"/>
      <c r="R104" s="72">
        <v>13689</v>
      </c>
      <c r="S104" s="72">
        <v>13309</v>
      </c>
      <c r="T104" s="155">
        <v>12257</v>
      </c>
      <c r="U104" s="61">
        <v>4800</v>
      </c>
      <c r="V104" s="96">
        <f t="shared" si="16"/>
        <v>3.0131826741996233</v>
      </c>
      <c r="W104" s="62">
        <f t="shared" si="17"/>
        <v>0.35064650449265833</v>
      </c>
      <c r="X104" s="167">
        <v>4</v>
      </c>
      <c r="Y104" s="163" t="s">
        <v>103</v>
      </c>
      <c r="Z104" s="53"/>
    </row>
    <row r="105" spans="2:26" ht="12.75">
      <c r="B105" s="76"/>
      <c r="C105" s="77"/>
      <c r="D105" s="65"/>
      <c r="E105" s="66"/>
      <c r="F105" s="67"/>
      <c r="G105" s="68"/>
      <c r="H105" s="66"/>
      <c r="I105" s="67"/>
      <c r="J105" s="68"/>
      <c r="K105" s="92"/>
      <c r="L105" s="93"/>
      <c r="M105" s="142"/>
      <c r="N105" s="59"/>
      <c r="O105" s="60"/>
      <c r="P105" s="60"/>
      <c r="Q105" s="60"/>
      <c r="R105" s="60"/>
      <c r="S105" s="60"/>
      <c r="T105" s="154"/>
      <c r="U105" s="61"/>
      <c r="V105" s="96"/>
      <c r="W105" s="62"/>
      <c r="X105" s="169"/>
      <c r="Y105" s="163"/>
      <c r="Z105" s="53"/>
    </row>
    <row r="106" spans="2:26" ht="12.75">
      <c r="B106" s="76"/>
      <c r="C106" s="77"/>
      <c r="D106" s="65"/>
      <c r="E106" s="66"/>
      <c r="F106" s="67"/>
      <c r="G106" s="68"/>
      <c r="H106" s="66"/>
      <c r="I106" s="67"/>
      <c r="J106" s="68"/>
      <c r="K106" s="92"/>
      <c r="L106" s="93"/>
      <c r="M106" s="142"/>
      <c r="N106" s="59"/>
      <c r="O106" s="60"/>
      <c r="P106" s="60"/>
      <c r="Q106" s="60"/>
      <c r="R106" s="60"/>
      <c r="S106" s="60"/>
      <c r="T106" s="154"/>
      <c r="U106" s="61"/>
      <c r="V106" s="96"/>
      <c r="W106" s="62"/>
      <c r="X106" s="169"/>
      <c r="Y106" s="163"/>
      <c r="Z106" s="53"/>
    </row>
    <row r="107" spans="2:26" ht="12.75">
      <c r="B107" s="76"/>
      <c r="C107" s="77"/>
      <c r="D107" s="65"/>
      <c r="E107" s="66"/>
      <c r="F107" s="67"/>
      <c r="G107" s="68"/>
      <c r="H107" s="66"/>
      <c r="I107" s="67"/>
      <c r="J107" s="68"/>
      <c r="K107" s="92"/>
      <c r="L107" s="93"/>
      <c r="M107" s="142"/>
      <c r="N107" s="59"/>
      <c r="O107" s="60"/>
      <c r="P107" s="60"/>
      <c r="Q107" s="60"/>
      <c r="R107" s="60"/>
      <c r="S107" s="60"/>
      <c r="T107" s="154"/>
      <c r="U107" s="61"/>
      <c r="V107" s="96"/>
      <c r="W107" s="62"/>
      <c r="X107" s="169"/>
      <c r="Y107" s="163"/>
      <c r="Z107" s="53"/>
    </row>
    <row r="108" spans="2:26" s="3" customFormat="1" ht="13.5" thickBot="1">
      <c r="B108" s="78"/>
      <c r="C108" s="64"/>
      <c r="D108" s="79"/>
      <c r="E108" s="80"/>
      <c r="F108" s="67"/>
      <c r="G108" s="68"/>
      <c r="H108" s="80"/>
      <c r="I108" s="67"/>
      <c r="J108" s="68"/>
      <c r="K108" s="94"/>
      <c r="L108" s="93"/>
      <c r="M108" s="143"/>
      <c r="N108" s="81"/>
      <c r="O108" s="158"/>
      <c r="P108" s="158"/>
      <c r="Q108" s="158"/>
      <c r="R108" s="158"/>
      <c r="S108" s="158"/>
      <c r="T108" s="159"/>
      <c r="U108" s="82"/>
      <c r="V108" s="96"/>
      <c r="W108" s="62"/>
      <c r="X108" s="170"/>
      <c r="Y108" s="164"/>
      <c r="Z108" s="54"/>
    </row>
    <row r="109" spans="2:25" ht="12.7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row>
    <row r="110" spans="2:13" ht="18">
      <c r="B110" s="43" t="s">
        <v>120</v>
      </c>
      <c r="C110" s="43"/>
      <c r="D110" s="43"/>
      <c r="E110" s="43"/>
      <c r="F110" s="43"/>
      <c r="G110" s="43"/>
      <c r="H110" s="43"/>
      <c r="I110" s="43"/>
      <c r="J110" s="43"/>
      <c r="K110" s="43"/>
      <c r="L110" s="43"/>
      <c r="M110" s="43"/>
    </row>
    <row r="111" spans="2:13" ht="12.75">
      <c r="B111" s="192"/>
      <c r="C111" s="192"/>
      <c r="D111" s="192"/>
      <c r="E111" s="192"/>
      <c r="F111" s="192"/>
      <c r="G111" s="192"/>
      <c r="H111" s="192"/>
      <c r="I111" s="192"/>
      <c r="J111" s="192"/>
      <c r="K111" s="192"/>
      <c r="L111" s="192"/>
      <c r="M111" s="192"/>
    </row>
    <row r="112" spans="2:13" ht="12.75">
      <c r="B112" s="5" t="s">
        <v>121</v>
      </c>
      <c r="C112" s="5"/>
      <c r="D112" s="5"/>
      <c r="E112" s="5"/>
      <c r="F112" s="5"/>
      <c r="G112" s="5"/>
      <c r="H112" s="5"/>
      <c r="I112" s="5"/>
      <c r="J112" s="5"/>
      <c r="K112" s="5"/>
      <c r="L112" s="5"/>
      <c r="M112" s="5"/>
    </row>
    <row r="113" spans="2:13" ht="12.75">
      <c r="B113" s="192"/>
      <c r="C113" s="192"/>
      <c r="D113" s="192"/>
      <c r="E113" s="192"/>
      <c r="F113" s="192"/>
      <c r="G113" s="192"/>
      <c r="H113" s="192"/>
      <c r="I113" s="192"/>
      <c r="J113" s="192"/>
      <c r="K113" s="192"/>
      <c r="L113" s="192"/>
      <c r="M113" s="192"/>
    </row>
    <row r="114" spans="2:13" ht="18">
      <c r="B114" s="43" t="s">
        <v>126</v>
      </c>
      <c r="C114" s="43"/>
      <c r="D114" s="43"/>
      <c r="E114" s="43"/>
      <c r="F114" s="43"/>
      <c r="G114" s="43"/>
      <c r="H114" s="43"/>
      <c r="I114" s="43"/>
      <c r="J114" s="43"/>
      <c r="K114" s="43"/>
      <c r="L114" s="43"/>
      <c r="M114" s="43"/>
    </row>
    <row r="116" spans="2:13" ht="25.5">
      <c r="B116" s="5" t="s">
        <v>122</v>
      </c>
      <c r="C116" s="5"/>
      <c r="D116" s="5"/>
      <c r="E116" s="5"/>
      <c r="F116" s="5"/>
      <c r="G116" s="5"/>
      <c r="H116" s="5"/>
      <c r="I116" s="5"/>
      <c r="J116" s="5"/>
      <c r="K116" s="5"/>
      <c r="L116" s="5"/>
      <c r="M116" s="5"/>
    </row>
    <row r="118" spans="2:13" ht="38.25">
      <c r="B118" s="5" t="s">
        <v>125</v>
      </c>
      <c r="C118" s="5"/>
      <c r="D118" s="5"/>
      <c r="E118" s="5"/>
      <c r="F118" s="5"/>
      <c r="G118" s="5"/>
      <c r="H118" s="5"/>
      <c r="I118" s="5"/>
      <c r="J118" s="5"/>
      <c r="K118" s="5"/>
      <c r="L118" s="5"/>
      <c r="M118" s="5"/>
    </row>
    <row r="120" spans="2:13" ht="38.25">
      <c r="B120" s="5" t="s">
        <v>124</v>
      </c>
      <c r="C120" s="5"/>
      <c r="D120" s="5"/>
      <c r="E120" s="5"/>
      <c r="F120" s="5"/>
      <c r="G120" s="5"/>
      <c r="H120" s="5"/>
      <c r="I120" s="5"/>
      <c r="J120" s="5"/>
      <c r="K120" s="5"/>
      <c r="L120" s="5"/>
      <c r="M120" s="5"/>
    </row>
    <row r="122" spans="2:13" ht="38.25">
      <c r="B122" s="5" t="s">
        <v>123</v>
      </c>
      <c r="C122" s="5"/>
      <c r="D122" s="5"/>
      <c r="E122" s="5"/>
      <c r="F122" s="5"/>
      <c r="G122" s="5"/>
      <c r="H122" s="5"/>
      <c r="I122" s="5"/>
      <c r="J122" s="5"/>
      <c r="K122" s="5"/>
      <c r="L122" s="5"/>
      <c r="M122" s="5"/>
    </row>
    <row r="124" spans="2:13" ht="18">
      <c r="B124" s="43" t="s">
        <v>127</v>
      </c>
      <c r="C124" s="43"/>
      <c r="D124" s="43"/>
      <c r="E124" s="43"/>
      <c r="F124" s="43"/>
      <c r="G124" s="43"/>
      <c r="H124" s="43"/>
      <c r="I124" s="43"/>
      <c r="J124" s="43"/>
      <c r="K124" s="43"/>
      <c r="L124" s="43"/>
      <c r="M124" s="43"/>
    </row>
    <row r="126" spans="2:13" ht="25.5">
      <c r="B126" s="5" t="s">
        <v>133</v>
      </c>
      <c r="C126" s="5"/>
      <c r="D126" s="5"/>
      <c r="E126" s="5"/>
      <c r="F126" s="5"/>
      <c r="G126" s="5"/>
      <c r="H126" s="5"/>
      <c r="I126" s="5"/>
      <c r="J126" s="5"/>
      <c r="K126" s="5"/>
      <c r="L126" s="5"/>
      <c r="M126" s="5"/>
    </row>
    <row r="128" spans="2:13" ht="51">
      <c r="B128" s="5" t="s">
        <v>128</v>
      </c>
      <c r="C128" s="5"/>
      <c r="D128" s="5"/>
      <c r="E128" s="5"/>
      <c r="F128" s="5"/>
      <c r="G128" s="5"/>
      <c r="H128" s="5"/>
      <c r="I128" s="5"/>
      <c r="J128" s="5"/>
      <c r="K128" s="5"/>
      <c r="L128" s="5"/>
      <c r="M128" s="5"/>
    </row>
    <row r="130" spans="2:13" ht="25.5">
      <c r="B130" s="5" t="s">
        <v>130</v>
      </c>
      <c r="C130" s="5"/>
      <c r="D130" s="5"/>
      <c r="E130" s="5"/>
      <c r="F130" s="5"/>
      <c r="G130" s="5"/>
      <c r="H130" s="5"/>
      <c r="I130" s="5"/>
      <c r="J130" s="5"/>
      <c r="K130" s="5"/>
      <c r="L130" s="5"/>
      <c r="M130" s="5"/>
    </row>
    <row r="132" spans="2:13" ht="51">
      <c r="B132" s="5" t="s">
        <v>131</v>
      </c>
      <c r="C132" s="5"/>
      <c r="D132" s="5"/>
      <c r="E132" s="5"/>
      <c r="F132" s="5"/>
      <c r="G132" s="5"/>
      <c r="H132" s="5"/>
      <c r="I132" s="5"/>
      <c r="J132" s="5"/>
      <c r="K132" s="5"/>
      <c r="L132" s="5"/>
      <c r="M132" s="5"/>
    </row>
    <row r="134" spans="2:13" ht="25.5">
      <c r="B134" s="5" t="s">
        <v>129</v>
      </c>
      <c r="C134" s="5"/>
      <c r="D134" s="5"/>
      <c r="E134" s="5"/>
      <c r="F134" s="5"/>
      <c r="G134" s="5"/>
      <c r="H134" s="5"/>
      <c r="I134" s="5"/>
      <c r="J134" s="5"/>
      <c r="K134" s="5"/>
      <c r="L134" s="5"/>
      <c r="M134" s="5"/>
    </row>
    <row r="136" spans="2:13" ht="25.5">
      <c r="B136" s="5" t="s">
        <v>132</v>
      </c>
      <c r="C136" s="5"/>
      <c r="D136" s="5"/>
      <c r="E136" s="5"/>
      <c r="F136" s="5"/>
      <c r="G136" s="5"/>
      <c r="H136" s="5"/>
      <c r="I136" s="5"/>
      <c r="J136" s="5"/>
      <c r="K136" s="5"/>
      <c r="L136" s="5"/>
      <c r="M136" s="5"/>
    </row>
    <row r="138" spans="2:13" ht="26.25">
      <c r="B138" s="6" t="s">
        <v>134</v>
      </c>
      <c r="C138" s="6"/>
      <c r="D138" s="6"/>
      <c r="E138" s="6"/>
      <c r="F138" s="6"/>
      <c r="G138" s="6"/>
      <c r="H138" s="6"/>
      <c r="I138" s="6"/>
      <c r="J138" s="6"/>
      <c r="K138" s="6"/>
      <c r="L138" s="6"/>
      <c r="M138" s="6"/>
    </row>
    <row r="140" ht="12.75">
      <c r="A140" s="2">
        <v>1</v>
      </c>
    </row>
    <row r="141" ht="12.75">
      <c r="A141" s="2">
        <v>2</v>
      </c>
    </row>
    <row r="142" ht="12.75">
      <c r="A142" s="2">
        <v>3</v>
      </c>
    </row>
    <row r="143" ht="12.75">
      <c r="A143" s="2">
        <v>4</v>
      </c>
    </row>
    <row r="144" ht="12.75">
      <c r="A144" s="2">
        <v>5</v>
      </c>
    </row>
    <row r="145" ht="12.75">
      <c r="A145" s="2">
        <v>6</v>
      </c>
    </row>
    <row r="146" ht="12.75">
      <c r="A146" s="2">
        <v>7</v>
      </c>
    </row>
    <row r="147" ht="12.75">
      <c r="A147" s="2">
        <v>8</v>
      </c>
    </row>
    <row r="148" ht="12.75">
      <c r="A148" s="2">
        <v>9</v>
      </c>
    </row>
    <row r="149" ht="12.75">
      <c r="A149" s="2">
        <v>10</v>
      </c>
    </row>
    <row r="150" ht="12.75">
      <c r="A150" s="2">
        <v>11</v>
      </c>
    </row>
    <row r="151" ht="12.75">
      <c r="A151" s="2">
        <v>12</v>
      </c>
    </row>
    <row r="152" ht="12.75">
      <c r="A152" s="2">
        <v>13</v>
      </c>
    </row>
    <row r="153" ht="12.75">
      <c r="A153" s="2">
        <v>14</v>
      </c>
    </row>
    <row r="154" ht="12.75">
      <c r="A154" s="2">
        <v>15</v>
      </c>
    </row>
    <row r="155" ht="12.75">
      <c r="A155" s="2">
        <v>16</v>
      </c>
    </row>
    <row r="156" ht="12.75">
      <c r="A156" s="2">
        <v>17</v>
      </c>
    </row>
    <row r="157" ht="12.75">
      <c r="A157" s="2">
        <v>18</v>
      </c>
    </row>
    <row r="158" ht="12.75">
      <c r="A158" s="2">
        <v>19</v>
      </c>
    </row>
    <row r="159" ht="12.75">
      <c r="A159" s="2">
        <v>20</v>
      </c>
    </row>
    <row r="160" ht="12.75">
      <c r="A160" s="2">
        <v>21</v>
      </c>
    </row>
    <row r="161" ht="12.75">
      <c r="A161" s="2">
        <v>22</v>
      </c>
    </row>
    <row r="162" ht="12.75">
      <c r="A162" s="2">
        <v>23</v>
      </c>
    </row>
    <row r="163" ht="12.75">
      <c r="A163" s="2">
        <v>24</v>
      </c>
    </row>
    <row r="164" ht="12.75">
      <c r="A164" s="2">
        <v>25</v>
      </c>
    </row>
    <row r="165" ht="12.75">
      <c r="A165" s="2">
        <v>26</v>
      </c>
    </row>
    <row r="166" ht="12.75">
      <c r="A166" s="2">
        <v>27</v>
      </c>
    </row>
    <row r="167" ht="12.75">
      <c r="A167" s="2">
        <v>28</v>
      </c>
    </row>
    <row r="168" ht="12.75">
      <c r="A168" s="2">
        <v>29</v>
      </c>
    </row>
    <row r="169" ht="12.75">
      <c r="A169" s="2">
        <v>30</v>
      </c>
    </row>
    <row r="170" ht="12.75">
      <c r="A170" s="2">
        <v>31</v>
      </c>
    </row>
    <row r="171" ht="12.75">
      <c r="A171" s="2">
        <v>32</v>
      </c>
    </row>
    <row r="172" ht="12.75">
      <c r="A172" s="2">
        <v>33</v>
      </c>
    </row>
    <row r="173" ht="12.75">
      <c r="A173" s="2">
        <v>34</v>
      </c>
    </row>
    <row r="174" ht="12.75">
      <c r="A174" s="2">
        <v>35</v>
      </c>
    </row>
    <row r="175" ht="12.75">
      <c r="A175" s="2">
        <v>36</v>
      </c>
    </row>
    <row r="176" ht="12.75">
      <c r="A176" s="2">
        <v>37</v>
      </c>
    </row>
    <row r="177" ht="12.75">
      <c r="A177" s="2">
        <v>38</v>
      </c>
    </row>
    <row r="178" ht="12.75">
      <c r="A178" s="2">
        <v>39</v>
      </c>
    </row>
    <row r="179" ht="12.75">
      <c r="A179" s="2">
        <v>40</v>
      </c>
    </row>
    <row r="181" spans="2:13" ht="26.25">
      <c r="B181" s="6" t="s">
        <v>135</v>
      </c>
      <c r="C181" s="6"/>
      <c r="D181" s="6"/>
      <c r="E181" s="6"/>
      <c r="F181" s="6"/>
      <c r="G181" s="6"/>
      <c r="H181" s="6"/>
      <c r="I181" s="6"/>
      <c r="J181" s="6"/>
      <c r="K181" s="6"/>
      <c r="L181" s="6"/>
      <c r="M181" s="6"/>
    </row>
    <row r="183" ht="12.75">
      <c r="A183" s="2">
        <v>1</v>
      </c>
    </row>
    <row r="184" ht="12.75">
      <c r="A184" s="2">
        <v>2</v>
      </c>
    </row>
    <row r="185" ht="12.75">
      <c r="A185" s="2">
        <v>3</v>
      </c>
    </row>
    <row r="186" ht="12.75">
      <c r="A186" s="2">
        <v>4</v>
      </c>
    </row>
    <row r="187" ht="12.75">
      <c r="A187" s="2">
        <v>5</v>
      </c>
    </row>
    <row r="188" ht="12.75">
      <c r="A188" s="2">
        <v>6</v>
      </c>
    </row>
    <row r="189" ht="12.75">
      <c r="A189" s="2">
        <v>7</v>
      </c>
    </row>
    <row r="190" ht="12.75">
      <c r="A190" s="2">
        <v>8</v>
      </c>
    </row>
    <row r="191" ht="12.75">
      <c r="A191" s="2">
        <v>9</v>
      </c>
    </row>
    <row r="192" ht="12.75">
      <c r="A192" s="2">
        <v>10</v>
      </c>
    </row>
    <row r="193" ht="12.75">
      <c r="A193" s="2">
        <v>11</v>
      </c>
    </row>
    <row r="194" ht="12.75">
      <c r="A194" s="2">
        <v>12</v>
      </c>
    </row>
    <row r="195" ht="12.75">
      <c r="A195" s="2">
        <v>13</v>
      </c>
    </row>
    <row r="196" ht="12.75">
      <c r="A196" s="2">
        <v>14</v>
      </c>
    </row>
    <row r="197" ht="12.75">
      <c r="A197" s="2">
        <v>15</v>
      </c>
    </row>
    <row r="198" ht="12.75">
      <c r="A198" s="2">
        <v>16</v>
      </c>
    </row>
    <row r="199" ht="12.75">
      <c r="A199" s="2">
        <v>17</v>
      </c>
    </row>
    <row r="200" ht="12.75">
      <c r="A200" s="2">
        <v>18</v>
      </c>
    </row>
    <row r="201" ht="12.75">
      <c r="A201" s="2">
        <v>19</v>
      </c>
    </row>
    <row r="202" ht="12.75">
      <c r="A202" s="2">
        <v>20</v>
      </c>
    </row>
    <row r="203" ht="12.75">
      <c r="A203" s="2">
        <v>21</v>
      </c>
    </row>
    <row r="204" ht="12.75">
      <c r="A204" s="2">
        <v>22</v>
      </c>
    </row>
    <row r="205" ht="12.75">
      <c r="A205" s="2">
        <v>23</v>
      </c>
    </row>
    <row r="206" ht="12.75">
      <c r="A206" s="2">
        <v>24</v>
      </c>
    </row>
    <row r="207" ht="12.75">
      <c r="A207" s="2">
        <v>25</v>
      </c>
    </row>
    <row r="208" ht="12.75">
      <c r="A208" s="2">
        <v>26</v>
      </c>
    </row>
    <row r="209" ht="12.75">
      <c r="A209" s="2">
        <v>27</v>
      </c>
    </row>
    <row r="210" ht="12.75">
      <c r="A210" s="2">
        <v>28</v>
      </c>
    </row>
    <row r="211" ht="12.75">
      <c r="A211" s="2">
        <v>29</v>
      </c>
    </row>
    <row r="212" ht="12.75">
      <c r="A212" s="2">
        <v>30</v>
      </c>
    </row>
    <row r="213" ht="12.75">
      <c r="A213" s="2">
        <v>31</v>
      </c>
    </row>
    <row r="214" ht="12.75">
      <c r="A214" s="2">
        <v>32</v>
      </c>
    </row>
    <row r="215" ht="12.75">
      <c r="A215" s="2">
        <v>33</v>
      </c>
    </row>
    <row r="216" ht="12.75">
      <c r="A216" s="2">
        <v>34</v>
      </c>
    </row>
    <row r="217" ht="12.75">
      <c r="A217" s="2">
        <v>35</v>
      </c>
    </row>
    <row r="218" ht="12.75">
      <c r="A218" s="2">
        <v>36</v>
      </c>
    </row>
    <row r="219" ht="12.75">
      <c r="A219" s="2">
        <v>37</v>
      </c>
    </row>
    <row r="220" ht="12.75">
      <c r="A220" s="2">
        <v>38</v>
      </c>
    </row>
    <row r="221" ht="12.75">
      <c r="A221" s="2">
        <v>39</v>
      </c>
    </row>
    <row r="222" ht="12.75">
      <c r="A222" s="2">
        <v>40</v>
      </c>
    </row>
  </sheetData>
  <autoFilter ref="B5:Y108"/>
  <hyperlinks>
    <hyperlink ref="B7:Y7" r:id="rId1" display="http://www.teoalida.ro/"/>
    <hyperlink ref="H7:J7" r:id="rId2" display="http://www.teoalida.com/ro"/>
    <hyperlink ref="B7" r:id="rId3" display="http://www.teoalida.com/ro"/>
  </hyperlinks>
  <printOptions/>
  <pageMargins left="0" right="0" top="0" bottom="0" header="0" footer="0"/>
  <pageSetup horizontalDpi="300" verticalDpi="300" orientation="landscape" pageOrder="overThenDown" r:id="rId5"/>
  <drawing r:id="rId4"/>
</worksheet>
</file>

<file path=xl/worksheets/sheet2.xml><?xml version="1.0" encoding="utf-8"?>
<worksheet xmlns="http://schemas.openxmlformats.org/spreadsheetml/2006/main" xmlns:r="http://schemas.openxmlformats.org/officeDocument/2006/relationships">
  <dimension ref="A1:K123"/>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8" customWidth="1"/>
    <col min="2" max="2" width="40.7109375" style="8" customWidth="1"/>
    <col min="3" max="3" width="20.7109375" style="8" customWidth="1"/>
    <col min="4" max="4" width="12.7109375" style="8" customWidth="1"/>
    <col min="5" max="6" width="7.7109375" style="8" customWidth="1"/>
    <col min="7" max="7" width="9.7109375" style="8" customWidth="1"/>
    <col min="8" max="9" width="7.7109375" style="8" customWidth="1"/>
    <col min="10" max="10" width="9.7109375" style="8" customWidth="1"/>
    <col min="11" max="11" width="2.7109375" style="8" customWidth="1"/>
    <col min="12" max="12" width="16.7109375" style="8" customWidth="1"/>
    <col min="13" max="16384" width="2.7109375" style="8" customWidth="1"/>
  </cols>
  <sheetData>
    <row r="1" spans="5:10" ht="12.75">
      <c r="E1" s="9" t="s">
        <v>285</v>
      </c>
      <c r="F1" s="9"/>
      <c r="G1" s="9"/>
      <c r="H1" s="9" t="s">
        <v>286</v>
      </c>
      <c r="I1" s="9"/>
      <c r="J1" s="9"/>
    </row>
    <row r="2" spans="2:10" s="13" customFormat="1" ht="25.5">
      <c r="B2" s="201" t="s">
        <v>164</v>
      </c>
      <c r="C2" s="201" t="s">
        <v>165</v>
      </c>
      <c r="D2" s="201" t="s">
        <v>287</v>
      </c>
      <c r="E2" s="10" t="s">
        <v>34</v>
      </c>
      <c r="F2" s="10" t="s">
        <v>277</v>
      </c>
      <c r="G2" s="10" t="s">
        <v>279</v>
      </c>
      <c r="H2" s="10" t="s">
        <v>34</v>
      </c>
      <c r="I2" s="10" t="s">
        <v>277</v>
      </c>
      <c r="J2" s="10" t="s">
        <v>279</v>
      </c>
    </row>
    <row r="4" spans="2:11" ht="26.25">
      <c r="B4" s="32" t="s">
        <v>161</v>
      </c>
      <c r="C4" s="31"/>
      <c r="D4" s="31"/>
      <c r="E4" s="31"/>
      <c r="F4" s="31"/>
      <c r="G4" s="31"/>
      <c r="H4" s="31"/>
      <c r="I4" s="31"/>
      <c r="J4" s="31"/>
      <c r="K4" s="30"/>
    </row>
    <row r="5" spans="2:10" ht="18">
      <c r="B5" s="43" t="s">
        <v>71</v>
      </c>
      <c r="C5" s="43"/>
      <c r="D5" s="43"/>
      <c r="E5" s="43"/>
      <c r="F5" s="43"/>
      <c r="G5" s="43"/>
      <c r="H5" s="43"/>
      <c r="I5" s="43"/>
      <c r="J5" s="43"/>
    </row>
    <row r="6" ht="13.5" thickBot="1"/>
    <row r="7" spans="2:11" ht="18.75" thickBot="1">
      <c r="B7" s="29" t="s">
        <v>288</v>
      </c>
      <c r="C7" s="138"/>
      <c r="D7" s="20"/>
      <c r="E7" s="21">
        <f aca="true" t="shared" si="0" ref="E7:J7">SUM(E8:E122)</f>
        <v>1400</v>
      </c>
      <c r="F7" s="22">
        <f t="shared" si="0"/>
        <v>2006</v>
      </c>
      <c r="G7" s="23">
        <f t="shared" si="0"/>
        <v>56501</v>
      </c>
      <c r="H7" s="21">
        <f t="shared" si="0"/>
        <v>754</v>
      </c>
      <c r="I7" s="22">
        <f t="shared" si="0"/>
        <v>754</v>
      </c>
      <c r="J7" s="119">
        <f t="shared" si="0"/>
        <v>38387</v>
      </c>
      <c r="K7" s="46" t="s">
        <v>265</v>
      </c>
    </row>
    <row r="8" spans="2:11" ht="15.75">
      <c r="B8" s="28" t="s">
        <v>289</v>
      </c>
      <c r="C8" s="139"/>
      <c r="D8" s="24"/>
      <c r="E8" s="25"/>
      <c r="F8" s="26"/>
      <c r="G8" s="27"/>
      <c r="H8" s="25"/>
      <c r="I8" s="26"/>
      <c r="J8" s="27"/>
      <c r="K8" s="46"/>
    </row>
    <row r="9" spans="2:11" ht="12.75">
      <c r="B9" s="34" t="s">
        <v>148</v>
      </c>
      <c r="C9" s="140" t="s">
        <v>202</v>
      </c>
      <c r="D9" s="35" t="s">
        <v>38</v>
      </c>
      <c r="E9" s="36">
        <v>17</v>
      </c>
      <c r="F9" s="37">
        <v>43</v>
      </c>
      <c r="G9" s="38">
        <f>F9*20</f>
        <v>860</v>
      </c>
      <c r="H9" s="36"/>
      <c r="I9" s="37"/>
      <c r="J9" s="38"/>
      <c r="K9" s="46"/>
    </row>
    <row r="10" spans="2:11" ht="12.75">
      <c r="B10" s="34" t="s">
        <v>384</v>
      </c>
      <c r="C10" s="140" t="s">
        <v>386</v>
      </c>
      <c r="D10" s="35" t="s">
        <v>224</v>
      </c>
      <c r="E10" s="36">
        <v>3</v>
      </c>
      <c r="F10" s="39">
        <f aca="true" t="shared" si="1" ref="F10:F20">E10</f>
        <v>3</v>
      </c>
      <c r="G10" s="38">
        <f>F10*30</f>
        <v>90</v>
      </c>
      <c r="H10" s="36"/>
      <c r="I10" s="39"/>
      <c r="J10" s="38"/>
      <c r="K10" s="46"/>
    </row>
    <row r="11" spans="2:11" ht="12.75">
      <c r="B11" s="34" t="s">
        <v>169</v>
      </c>
      <c r="C11" s="140" t="s">
        <v>387</v>
      </c>
      <c r="D11" s="35" t="s">
        <v>38</v>
      </c>
      <c r="E11" s="36">
        <v>1</v>
      </c>
      <c r="F11" s="39">
        <f t="shared" si="1"/>
        <v>1</v>
      </c>
      <c r="G11" s="38">
        <f>F11*55</f>
        <v>55</v>
      </c>
      <c r="H11" s="36">
        <f>E11</f>
        <v>1</v>
      </c>
      <c r="I11" s="39">
        <f>F11</f>
        <v>1</v>
      </c>
      <c r="J11" s="38">
        <f>G11</f>
        <v>55</v>
      </c>
      <c r="K11" s="46"/>
    </row>
    <row r="12" spans="2:11" ht="12.75">
      <c r="B12" s="34" t="s">
        <v>170</v>
      </c>
      <c r="C12" s="140" t="s">
        <v>388</v>
      </c>
      <c r="D12" s="35" t="s">
        <v>224</v>
      </c>
      <c r="E12" s="36">
        <v>3</v>
      </c>
      <c r="F12" s="39">
        <f t="shared" si="1"/>
        <v>3</v>
      </c>
      <c r="G12" s="38">
        <f>F12*55</f>
        <v>165</v>
      </c>
      <c r="H12" s="36">
        <f aca="true" t="shared" si="2" ref="H12:H20">E12</f>
        <v>3</v>
      </c>
      <c r="I12" s="39">
        <f aca="true" t="shared" si="3" ref="I12:I20">F12</f>
        <v>3</v>
      </c>
      <c r="J12" s="38">
        <f aca="true" t="shared" si="4" ref="J12:J20">G12</f>
        <v>165</v>
      </c>
      <c r="K12" s="46"/>
    </row>
    <row r="13" spans="2:11" ht="12.75">
      <c r="B13" s="34" t="s">
        <v>16</v>
      </c>
      <c r="C13" s="140" t="s">
        <v>389</v>
      </c>
      <c r="D13" s="35" t="s">
        <v>99</v>
      </c>
      <c r="E13" s="36">
        <v>2</v>
      </c>
      <c r="F13" s="39">
        <f t="shared" si="1"/>
        <v>2</v>
      </c>
      <c r="G13" s="38">
        <f>F13*66</f>
        <v>132</v>
      </c>
      <c r="H13" s="36">
        <f t="shared" si="2"/>
        <v>2</v>
      </c>
      <c r="I13" s="39">
        <f t="shared" si="3"/>
        <v>2</v>
      </c>
      <c r="J13" s="38">
        <f t="shared" si="4"/>
        <v>132</v>
      </c>
      <c r="K13" s="46"/>
    </row>
    <row r="14" spans="2:11" ht="12.75">
      <c r="B14" s="34" t="s">
        <v>171</v>
      </c>
      <c r="C14" s="140" t="s">
        <v>194</v>
      </c>
      <c r="D14" s="35" t="s">
        <v>224</v>
      </c>
      <c r="E14" s="36">
        <v>2</v>
      </c>
      <c r="F14" s="39">
        <f t="shared" si="1"/>
        <v>2</v>
      </c>
      <c r="G14" s="38">
        <f>F14*120</f>
        <v>240</v>
      </c>
      <c r="H14" s="36">
        <f t="shared" si="2"/>
        <v>2</v>
      </c>
      <c r="I14" s="39">
        <f t="shared" si="3"/>
        <v>2</v>
      </c>
      <c r="J14" s="38">
        <f t="shared" si="4"/>
        <v>240</v>
      </c>
      <c r="K14" s="46"/>
    </row>
    <row r="15" spans="2:11" ht="12.75">
      <c r="B15" s="34" t="s">
        <v>151</v>
      </c>
      <c r="C15" s="140" t="s">
        <v>195</v>
      </c>
      <c r="D15" s="35" t="s">
        <v>224</v>
      </c>
      <c r="E15" s="36">
        <v>17</v>
      </c>
      <c r="F15" s="39">
        <f t="shared" si="1"/>
        <v>17</v>
      </c>
      <c r="G15" s="38">
        <f>F15*36</f>
        <v>612</v>
      </c>
      <c r="H15" s="36">
        <f t="shared" si="2"/>
        <v>17</v>
      </c>
      <c r="I15" s="39">
        <f t="shared" si="3"/>
        <v>17</v>
      </c>
      <c r="J15" s="38">
        <f t="shared" si="4"/>
        <v>612</v>
      </c>
      <c r="K15" s="46"/>
    </row>
    <row r="16" spans="2:11" ht="12.75">
      <c r="B16" s="34" t="s">
        <v>151</v>
      </c>
      <c r="C16" s="140" t="s">
        <v>195</v>
      </c>
      <c r="D16" s="35" t="s">
        <v>224</v>
      </c>
      <c r="E16" s="36">
        <v>8</v>
      </c>
      <c r="F16" s="39">
        <f t="shared" si="1"/>
        <v>8</v>
      </c>
      <c r="G16" s="38">
        <f>F16*36</f>
        <v>288</v>
      </c>
      <c r="H16" s="36">
        <f t="shared" si="2"/>
        <v>8</v>
      </c>
      <c r="I16" s="39">
        <f t="shared" si="3"/>
        <v>8</v>
      </c>
      <c r="J16" s="38">
        <f t="shared" si="4"/>
        <v>288</v>
      </c>
      <c r="K16" s="46"/>
    </row>
    <row r="17" spans="2:11" ht="12.75">
      <c r="B17" s="34" t="s">
        <v>24</v>
      </c>
      <c r="C17" s="140" t="s">
        <v>196</v>
      </c>
      <c r="D17" s="35" t="s">
        <v>73</v>
      </c>
      <c r="E17" s="36">
        <v>5</v>
      </c>
      <c r="F17" s="39">
        <f t="shared" si="1"/>
        <v>5</v>
      </c>
      <c r="G17" s="38">
        <f>F17*44</f>
        <v>220</v>
      </c>
      <c r="H17" s="36">
        <f t="shared" si="2"/>
        <v>5</v>
      </c>
      <c r="I17" s="39">
        <f t="shared" si="3"/>
        <v>5</v>
      </c>
      <c r="J17" s="38">
        <f t="shared" si="4"/>
        <v>220</v>
      </c>
      <c r="K17" s="46"/>
    </row>
    <row r="18" spans="2:11" ht="12.75">
      <c r="B18" s="34" t="s">
        <v>25</v>
      </c>
      <c r="C18" s="140" t="s">
        <v>197</v>
      </c>
      <c r="D18" s="35" t="s">
        <v>73</v>
      </c>
      <c r="E18" s="36">
        <v>1</v>
      </c>
      <c r="F18" s="39">
        <f t="shared" si="1"/>
        <v>1</v>
      </c>
      <c r="G18" s="38">
        <f>F18*40</f>
        <v>40</v>
      </c>
      <c r="H18" s="36">
        <f t="shared" si="2"/>
        <v>1</v>
      </c>
      <c r="I18" s="39">
        <f t="shared" si="3"/>
        <v>1</v>
      </c>
      <c r="J18" s="38">
        <f t="shared" si="4"/>
        <v>40</v>
      </c>
      <c r="K18" s="46"/>
    </row>
    <row r="19" spans="2:11" ht="12.75">
      <c r="B19" s="34" t="s">
        <v>255</v>
      </c>
      <c r="C19" s="140" t="s">
        <v>198</v>
      </c>
      <c r="D19" s="35" t="s">
        <v>73</v>
      </c>
      <c r="E19" s="36">
        <v>1</v>
      </c>
      <c r="F19" s="39">
        <f t="shared" si="1"/>
        <v>1</v>
      </c>
      <c r="G19" s="38">
        <f>F19*30</f>
        <v>30</v>
      </c>
      <c r="H19" s="36">
        <f t="shared" si="2"/>
        <v>1</v>
      </c>
      <c r="I19" s="39">
        <f t="shared" si="3"/>
        <v>1</v>
      </c>
      <c r="J19" s="38">
        <f t="shared" si="4"/>
        <v>30</v>
      </c>
      <c r="K19" s="46"/>
    </row>
    <row r="20" spans="2:11" ht="12.75">
      <c r="B20" s="34" t="s">
        <v>256</v>
      </c>
      <c r="C20" s="140" t="s">
        <v>198</v>
      </c>
      <c r="D20" s="35" t="s">
        <v>73</v>
      </c>
      <c r="E20" s="36">
        <v>1</v>
      </c>
      <c r="F20" s="39">
        <f t="shared" si="1"/>
        <v>1</v>
      </c>
      <c r="G20" s="38">
        <f>F20*30</f>
        <v>30</v>
      </c>
      <c r="H20" s="36">
        <f t="shared" si="2"/>
        <v>1</v>
      </c>
      <c r="I20" s="39">
        <f t="shared" si="3"/>
        <v>1</v>
      </c>
      <c r="J20" s="38">
        <f t="shared" si="4"/>
        <v>30</v>
      </c>
      <c r="K20" s="46"/>
    </row>
    <row r="21" spans="2:11" ht="15.75">
      <c r="B21" s="28" t="s">
        <v>290</v>
      </c>
      <c r="C21" s="139"/>
      <c r="D21" s="24"/>
      <c r="E21" s="25"/>
      <c r="F21" s="26"/>
      <c r="G21" s="27"/>
      <c r="H21" s="25"/>
      <c r="I21" s="26"/>
      <c r="J21" s="27"/>
      <c r="K21" s="46"/>
    </row>
    <row r="22" spans="2:11" ht="12.75">
      <c r="B22" s="34" t="s">
        <v>169</v>
      </c>
      <c r="C22" s="140" t="s">
        <v>387</v>
      </c>
      <c r="D22" s="35" t="s">
        <v>38</v>
      </c>
      <c r="E22" s="36">
        <v>13</v>
      </c>
      <c r="F22" s="39">
        <v>13</v>
      </c>
      <c r="G22" s="38">
        <f>F22*55</f>
        <v>715</v>
      </c>
      <c r="H22" s="36">
        <f aca="true" t="shared" si="5" ref="H22:H30">E22</f>
        <v>13</v>
      </c>
      <c r="I22" s="39">
        <f aca="true" t="shared" si="6" ref="I22:I30">F22</f>
        <v>13</v>
      </c>
      <c r="J22" s="38">
        <f aca="true" t="shared" si="7" ref="J22:J30">G22</f>
        <v>715</v>
      </c>
      <c r="K22" s="46"/>
    </row>
    <row r="23" spans="2:11" ht="12.75">
      <c r="B23" s="34" t="s">
        <v>172</v>
      </c>
      <c r="C23" s="140" t="s">
        <v>199</v>
      </c>
      <c r="D23" s="35" t="s">
        <v>38</v>
      </c>
      <c r="E23" s="36">
        <v>10</v>
      </c>
      <c r="F23" s="39">
        <v>10</v>
      </c>
      <c r="G23" s="38">
        <f>F23*66</f>
        <v>660</v>
      </c>
      <c r="H23" s="36">
        <f t="shared" si="5"/>
        <v>10</v>
      </c>
      <c r="I23" s="39">
        <f t="shared" si="6"/>
        <v>10</v>
      </c>
      <c r="J23" s="38">
        <f t="shared" si="7"/>
        <v>660</v>
      </c>
      <c r="K23" s="46"/>
    </row>
    <row r="24" spans="2:11" ht="12.75">
      <c r="B24" s="34" t="s">
        <v>171</v>
      </c>
      <c r="C24" s="140" t="s">
        <v>194</v>
      </c>
      <c r="D24" s="35" t="s">
        <v>38</v>
      </c>
      <c r="E24" s="36">
        <v>12</v>
      </c>
      <c r="F24" s="39">
        <v>12</v>
      </c>
      <c r="G24" s="38">
        <f>F24*120</f>
        <v>1440</v>
      </c>
      <c r="H24" s="36">
        <f t="shared" si="5"/>
        <v>12</v>
      </c>
      <c r="I24" s="39">
        <f t="shared" si="6"/>
        <v>12</v>
      </c>
      <c r="J24" s="38">
        <f t="shared" si="7"/>
        <v>1440</v>
      </c>
      <c r="K24" s="46"/>
    </row>
    <row r="25" spans="2:11" ht="12.75">
      <c r="B25" s="34" t="s">
        <v>173</v>
      </c>
      <c r="C25" s="140" t="s">
        <v>199</v>
      </c>
      <c r="D25" s="35" t="s">
        <v>224</v>
      </c>
      <c r="E25" s="36">
        <v>3</v>
      </c>
      <c r="F25" s="39">
        <v>3</v>
      </c>
      <c r="G25" s="38">
        <f>F25*66</f>
        <v>198</v>
      </c>
      <c r="H25" s="36">
        <f t="shared" si="5"/>
        <v>3</v>
      </c>
      <c r="I25" s="39">
        <f t="shared" si="6"/>
        <v>3</v>
      </c>
      <c r="J25" s="38">
        <f t="shared" si="7"/>
        <v>198</v>
      </c>
      <c r="K25" s="46"/>
    </row>
    <row r="26" spans="2:11" ht="12.75">
      <c r="B26" s="34" t="s">
        <v>17</v>
      </c>
      <c r="C26" s="140" t="s">
        <v>197</v>
      </c>
      <c r="D26" s="35" t="s">
        <v>99</v>
      </c>
      <c r="E26" s="36">
        <v>2</v>
      </c>
      <c r="F26" s="39">
        <v>2</v>
      </c>
      <c r="G26" s="38">
        <f>F26*40</f>
        <v>80</v>
      </c>
      <c r="H26" s="36">
        <f t="shared" si="5"/>
        <v>2</v>
      </c>
      <c r="I26" s="39">
        <f t="shared" si="6"/>
        <v>2</v>
      </c>
      <c r="J26" s="38">
        <f t="shared" si="7"/>
        <v>80</v>
      </c>
      <c r="K26" s="46"/>
    </row>
    <row r="27" spans="2:11" ht="12.75">
      <c r="B27" s="34" t="s">
        <v>174</v>
      </c>
      <c r="C27" s="140" t="s">
        <v>200</v>
      </c>
      <c r="D27" s="35" t="s">
        <v>224</v>
      </c>
      <c r="E27" s="36">
        <v>14</v>
      </c>
      <c r="F27" s="39">
        <v>14</v>
      </c>
      <c r="G27" s="38">
        <f>F27*40</f>
        <v>560</v>
      </c>
      <c r="H27" s="36">
        <f t="shared" si="5"/>
        <v>14</v>
      </c>
      <c r="I27" s="39">
        <f t="shared" si="6"/>
        <v>14</v>
      </c>
      <c r="J27" s="38">
        <f t="shared" si="7"/>
        <v>560</v>
      </c>
      <c r="K27" s="46"/>
    </row>
    <row r="28" spans="2:11" ht="12.75">
      <c r="B28" s="34" t="s">
        <v>175</v>
      </c>
      <c r="C28" s="140" t="s">
        <v>201</v>
      </c>
      <c r="D28" s="35" t="s">
        <v>224</v>
      </c>
      <c r="E28" s="36">
        <v>38</v>
      </c>
      <c r="F28" s="39">
        <v>38</v>
      </c>
      <c r="G28" s="38">
        <f>F28*36</f>
        <v>1368</v>
      </c>
      <c r="H28" s="36">
        <f t="shared" si="5"/>
        <v>38</v>
      </c>
      <c r="I28" s="39">
        <f t="shared" si="6"/>
        <v>38</v>
      </c>
      <c r="J28" s="38">
        <f t="shared" si="7"/>
        <v>1368</v>
      </c>
      <c r="K28" s="46"/>
    </row>
    <row r="29" spans="2:11" ht="12.75">
      <c r="B29" s="34" t="s">
        <v>176</v>
      </c>
      <c r="C29" s="140" t="s">
        <v>196</v>
      </c>
      <c r="D29" s="35" t="s">
        <v>224</v>
      </c>
      <c r="E29" s="36">
        <v>6</v>
      </c>
      <c r="F29" s="39">
        <v>6</v>
      </c>
      <c r="G29" s="38">
        <f>F29*44</f>
        <v>264</v>
      </c>
      <c r="H29" s="36">
        <f t="shared" si="5"/>
        <v>6</v>
      </c>
      <c r="I29" s="39">
        <f t="shared" si="6"/>
        <v>6</v>
      </c>
      <c r="J29" s="38">
        <f t="shared" si="7"/>
        <v>264</v>
      </c>
      <c r="K29" s="46"/>
    </row>
    <row r="30" spans="2:11" ht="12.75">
      <c r="B30" s="34" t="s">
        <v>24</v>
      </c>
      <c r="C30" s="140" t="s">
        <v>196</v>
      </c>
      <c r="D30" s="35" t="s">
        <v>73</v>
      </c>
      <c r="E30" s="36">
        <v>9</v>
      </c>
      <c r="F30" s="39">
        <v>9</v>
      </c>
      <c r="G30" s="38">
        <f>F30*44</f>
        <v>396</v>
      </c>
      <c r="H30" s="36">
        <f t="shared" si="5"/>
        <v>9</v>
      </c>
      <c r="I30" s="39">
        <f t="shared" si="6"/>
        <v>9</v>
      </c>
      <c r="J30" s="38">
        <f t="shared" si="7"/>
        <v>396</v>
      </c>
      <c r="K30" s="46"/>
    </row>
    <row r="31" spans="2:11" ht="12.75">
      <c r="B31" s="34" t="s">
        <v>149</v>
      </c>
      <c r="C31" s="140" t="s">
        <v>202</v>
      </c>
      <c r="D31" s="35" t="s">
        <v>224</v>
      </c>
      <c r="E31" s="36">
        <v>30</v>
      </c>
      <c r="F31" s="37">
        <v>120</v>
      </c>
      <c r="G31" s="38">
        <f>F31*20</f>
        <v>2400</v>
      </c>
      <c r="H31" s="36"/>
      <c r="I31" s="37"/>
      <c r="J31" s="38"/>
      <c r="K31" s="46"/>
    </row>
    <row r="32" spans="2:11" ht="15.75">
      <c r="B32" s="28" t="s">
        <v>291</v>
      </c>
      <c r="C32" s="139"/>
      <c r="D32" s="24"/>
      <c r="E32" s="25"/>
      <c r="F32" s="26"/>
      <c r="G32" s="27"/>
      <c r="H32" s="25"/>
      <c r="I32" s="26"/>
      <c r="J32" s="27"/>
      <c r="K32" s="46"/>
    </row>
    <row r="33" spans="2:11" ht="12.75">
      <c r="B33" s="34" t="s">
        <v>172</v>
      </c>
      <c r="C33" s="140" t="s">
        <v>199</v>
      </c>
      <c r="D33" s="35" t="s">
        <v>38</v>
      </c>
      <c r="E33" s="36">
        <v>11</v>
      </c>
      <c r="F33" s="39">
        <f aca="true" t="shared" si="8" ref="F33:F38">E33</f>
        <v>11</v>
      </c>
      <c r="G33" s="38">
        <f>F33*66</f>
        <v>726</v>
      </c>
      <c r="H33" s="36">
        <f aca="true" t="shared" si="9" ref="H33:J34">E33</f>
        <v>11</v>
      </c>
      <c r="I33" s="39">
        <f t="shared" si="9"/>
        <v>11</v>
      </c>
      <c r="J33" s="38">
        <f t="shared" si="9"/>
        <v>726</v>
      </c>
      <c r="K33" s="46"/>
    </row>
    <row r="34" spans="2:11" ht="12.75">
      <c r="B34" s="34" t="s">
        <v>171</v>
      </c>
      <c r="C34" s="140" t="s">
        <v>194</v>
      </c>
      <c r="D34" s="35" t="s">
        <v>224</v>
      </c>
      <c r="E34" s="36">
        <v>7</v>
      </c>
      <c r="F34" s="39">
        <f t="shared" si="8"/>
        <v>7</v>
      </c>
      <c r="G34" s="38">
        <f>F34*120</f>
        <v>840</v>
      </c>
      <c r="H34" s="36">
        <f t="shared" si="9"/>
        <v>7</v>
      </c>
      <c r="I34" s="39">
        <f t="shared" si="9"/>
        <v>7</v>
      </c>
      <c r="J34" s="38">
        <f t="shared" si="9"/>
        <v>840</v>
      </c>
      <c r="K34" s="46"/>
    </row>
    <row r="35" spans="2:11" ht="12.75">
      <c r="B35" s="34" t="s">
        <v>150</v>
      </c>
      <c r="C35" s="140" t="s">
        <v>202</v>
      </c>
      <c r="D35" s="35" t="s">
        <v>38</v>
      </c>
      <c r="E35" s="36">
        <v>4</v>
      </c>
      <c r="F35" s="39">
        <f t="shared" si="8"/>
        <v>4</v>
      </c>
      <c r="G35" s="38">
        <f>F35*20</f>
        <v>80</v>
      </c>
      <c r="H35" s="36"/>
      <c r="I35" s="39"/>
      <c r="J35" s="38"/>
      <c r="K35" s="46"/>
    </row>
    <row r="36" spans="2:11" ht="12.75">
      <c r="B36" s="34" t="s">
        <v>26</v>
      </c>
      <c r="C36" s="140" t="s">
        <v>196</v>
      </c>
      <c r="D36" s="35" t="s">
        <v>261</v>
      </c>
      <c r="E36" s="36">
        <v>4</v>
      </c>
      <c r="F36" s="39">
        <f t="shared" si="8"/>
        <v>4</v>
      </c>
      <c r="G36" s="38">
        <f>F36*44</f>
        <v>176</v>
      </c>
      <c r="H36" s="36">
        <f aca="true" t="shared" si="10" ref="H36:J38">E36</f>
        <v>4</v>
      </c>
      <c r="I36" s="39">
        <f t="shared" si="10"/>
        <v>4</v>
      </c>
      <c r="J36" s="38">
        <f t="shared" si="10"/>
        <v>176</v>
      </c>
      <c r="K36" s="46"/>
    </row>
    <row r="37" spans="2:11" ht="12.75">
      <c r="B37" s="34" t="s">
        <v>27</v>
      </c>
      <c r="C37" s="140" t="s">
        <v>203</v>
      </c>
      <c r="D37" s="35" t="s">
        <v>261</v>
      </c>
      <c r="E37" s="36">
        <v>1</v>
      </c>
      <c r="F37" s="39">
        <f t="shared" si="8"/>
        <v>1</v>
      </c>
      <c r="G37" s="38">
        <f>F37*33</f>
        <v>33</v>
      </c>
      <c r="H37" s="36">
        <f t="shared" si="10"/>
        <v>1</v>
      </c>
      <c r="I37" s="39">
        <f t="shared" si="10"/>
        <v>1</v>
      </c>
      <c r="J37" s="38">
        <f t="shared" si="10"/>
        <v>33</v>
      </c>
      <c r="K37" s="46"/>
    </row>
    <row r="38" spans="2:11" ht="12.75">
      <c r="B38" s="34" t="s">
        <v>25</v>
      </c>
      <c r="C38" s="140" t="s">
        <v>196</v>
      </c>
      <c r="D38" s="35" t="s">
        <v>261</v>
      </c>
      <c r="E38" s="36">
        <v>1</v>
      </c>
      <c r="F38" s="39">
        <f t="shared" si="8"/>
        <v>1</v>
      </c>
      <c r="G38" s="38">
        <f>F38*44</f>
        <v>44</v>
      </c>
      <c r="H38" s="36">
        <f t="shared" si="10"/>
        <v>1</v>
      </c>
      <c r="I38" s="39">
        <f t="shared" si="10"/>
        <v>1</v>
      </c>
      <c r="J38" s="38">
        <f t="shared" si="10"/>
        <v>44</v>
      </c>
      <c r="K38" s="46"/>
    </row>
    <row r="39" spans="2:11" ht="15.75">
      <c r="B39" s="28" t="s">
        <v>292</v>
      </c>
      <c r="C39" s="139"/>
      <c r="D39" s="24"/>
      <c r="E39" s="25"/>
      <c r="F39" s="26"/>
      <c r="G39" s="27"/>
      <c r="H39" s="25"/>
      <c r="I39" s="26"/>
      <c r="J39" s="27"/>
      <c r="K39" s="46"/>
    </row>
    <row r="40" spans="2:11" ht="12.75">
      <c r="B40" s="34" t="s">
        <v>172</v>
      </c>
      <c r="C40" s="140" t="s">
        <v>199</v>
      </c>
      <c r="D40" s="35" t="s">
        <v>38</v>
      </c>
      <c r="E40" s="36">
        <v>25</v>
      </c>
      <c r="F40" s="39">
        <f aca="true" t="shared" si="11" ref="F40:F48">E40</f>
        <v>25</v>
      </c>
      <c r="G40" s="38">
        <f>F40*66</f>
        <v>1650</v>
      </c>
      <c r="H40" s="36">
        <f aca="true" t="shared" si="12" ref="H40:I47">E40</f>
        <v>25</v>
      </c>
      <c r="I40" s="39">
        <f t="shared" si="12"/>
        <v>25</v>
      </c>
      <c r="J40" s="38">
        <f aca="true" t="shared" si="13" ref="J40:J47">G40</f>
        <v>1650</v>
      </c>
      <c r="K40" s="46"/>
    </row>
    <row r="41" spans="2:11" ht="12.75">
      <c r="B41" s="34" t="s">
        <v>169</v>
      </c>
      <c r="C41" s="140" t="s">
        <v>387</v>
      </c>
      <c r="D41" s="35" t="s">
        <v>38</v>
      </c>
      <c r="E41" s="36">
        <v>6</v>
      </c>
      <c r="F41" s="39">
        <f t="shared" si="11"/>
        <v>6</v>
      </c>
      <c r="G41" s="38">
        <f>F41*55</f>
        <v>330</v>
      </c>
      <c r="H41" s="36">
        <f t="shared" si="12"/>
        <v>6</v>
      </c>
      <c r="I41" s="39">
        <f t="shared" si="12"/>
        <v>6</v>
      </c>
      <c r="J41" s="38">
        <f t="shared" si="13"/>
        <v>330</v>
      </c>
      <c r="K41" s="46"/>
    </row>
    <row r="42" spans="2:11" ht="12.75">
      <c r="B42" s="34" t="s">
        <v>18</v>
      </c>
      <c r="C42" s="140" t="s">
        <v>196</v>
      </c>
      <c r="D42" s="35" t="s">
        <v>224</v>
      </c>
      <c r="E42" s="36">
        <v>4</v>
      </c>
      <c r="F42" s="39">
        <f t="shared" si="11"/>
        <v>4</v>
      </c>
      <c r="G42" s="38">
        <f>F42*44</f>
        <v>176</v>
      </c>
      <c r="H42" s="36">
        <f t="shared" si="12"/>
        <v>4</v>
      </c>
      <c r="I42" s="39">
        <f t="shared" si="12"/>
        <v>4</v>
      </c>
      <c r="J42" s="38">
        <f t="shared" si="13"/>
        <v>176</v>
      </c>
      <c r="K42" s="46"/>
    </row>
    <row r="43" spans="2:11" ht="12.75">
      <c r="B43" s="34" t="s">
        <v>175</v>
      </c>
      <c r="C43" s="140" t="s">
        <v>200</v>
      </c>
      <c r="D43" s="35" t="s">
        <v>224</v>
      </c>
      <c r="E43" s="36">
        <v>36</v>
      </c>
      <c r="F43" s="39">
        <f t="shared" si="11"/>
        <v>36</v>
      </c>
      <c r="G43" s="38">
        <f>F43*40</f>
        <v>1440</v>
      </c>
      <c r="H43" s="36">
        <f t="shared" si="12"/>
        <v>36</v>
      </c>
      <c r="I43" s="39">
        <f t="shared" si="12"/>
        <v>36</v>
      </c>
      <c r="J43" s="38">
        <f t="shared" si="13"/>
        <v>1440</v>
      </c>
      <c r="K43" s="46"/>
    </row>
    <row r="44" spans="2:11" ht="12.75">
      <c r="B44" s="34" t="s">
        <v>16</v>
      </c>
      <c r="C44" s="140" t="s">
        <v>389</v>
      </c>
      <c r="D44" s="35" t="s">
        <v>99</v>
      </c>
      <c r="E44" s="36">
        <v>4</v>
      </c>
      <c r="F44" s="39">
        <f t="shared" si="11"/>
        <v>4</v>
      </c>
      <c r="G44" s="38">
        <f>F44*66</f>
        <v>264</v>
      </c>
      <c r="H44" s="36">
        <f t="shared" si="12"/>
        <v>4</v>
      </c>
      <c r="I44" s="39">
        <f t="shared" si="12"/>
        <v>4</v>
      </c>
      <c r="J44" s="38">
        <f t="shared" si="13"/>
        <v>264</v>
      </c>
      <c r="K44" s="46"/>
    </row>
    <row r="45" spans="2:11" ht="12.75">
      <c r="B45" s="34" t="s">
        <v>171</v>
      </c>
      <c r="C45" s="140" t="s">
        <v>194</v>
      </c>
      <c r="D45" s="35" t="s">
        <v>254</v>
      </c>
      <c r="E45" s="36">
        <v>9</v>
      </c>
      <c r="F45" s="39">
        <f t="shared" si="11"/>
        <v>9</v>
      </c>
      <c r="G45" s="38">
        <f>F45*120</f>
        <v>1080</v>
      </c>
      <c r="H45" s="36">
        <f t="shared" si="12"/>
        <v>9</v>
      </c>
      <c r="I45" s="39">
        <f t="shared" si="12"/>
        <v>9</v>
      </c>
      <c r="J45" s="38">
        <f t="shared" si="13"/>
        <v>1080</v>
      </c>
      <c r="K45" s="46"/>
    </row>
    <row r="46" spans="2:11" ht="12.75">
      <c r="B46" s="34" t="s">
        <v>407</v>
      </c>
      <c r="C46" s="140" t="s">
        <v>196</v>
      </c>
      <c r="D46" s="35" t="s">
        <v>261</v>
      </c>
      <c r="E46" s="36">
        <v>24</v>
      </c>
      <c r="F46" s="39">
        <f t="shared" si="11"/>
        <v>24</v>
      </c>
      <c r="G46" s="38">
        <f>F46*36</f>
        <v>864</v>
      </c>
      <c r="H46" s="36">
        <f t="shared" si="12"/>
        <v>24</v>
      </c>
      <c r="I46" s="39">
        <f t="shared" si="12"/>
        <v>24</v>
      </c>
      <c r="J46" s="38">
        <f t="shared" si="13"/>
        <v>864</v>
      </c>
      <c r="K46" s="46"/>
    </row>
    <row r="47" spans="2:11" ht="12.75">
      <c r="B47" s="34" t="s">
        <v>166</v>
      </c>
      <c r="C47" s="140" t="s">
        <v>204</v>
      </c>
      <c r="D47" s="35" t="s">
        <v>261</v>
      </c>
      <c r="E47" s="36">
        <v>3</v>
      </c>
      <c r="F47" s="39">
        <f t="shared" si="11"/>
        <v>3</v>
      </c>
      <c r="G47" s="38">
        <f>F47*40</f>
        <v>120</v>
      </c>
      <c r="H47" s="36">
        <f t="shared" si="12"/>
        <v>3</v>
      </c>
      <c r="I47" s="39">
        <f t="shared" si="12"/>
        <v>3</v>
      </c>
      <c r="J47" s="38">
        <f t="shared" si="13"/>
        <v>120</v>
      </c>
      <c r="K47" s="46"/>
    </row>
    <row r="48" spans="2:11" ht="12.75">
      <c r="B48" s="34" t="s">
        <v>148</v>
      </c>
      <c r="C48" s="140" t="s">
        <v>202</v>
      </c>
      <c r="D48" s="35" t="s">
        <v>38</v>
      </c>
      <c r="E48" s="36">
        <v>46</v>
      </c>
      <c r="F48" s="39">
        <f t="shared" si="11"/>
        <v>46</v>
      </c>
      <c r="G48" s="38">
        <f>F48*20</f>
        <v>920</v>
      </c>
      <c r="H48" s="36"/>
      <c r="I48" s="39"/>
      <c r="J48" s="38"/>
      <c r="K48" s="46"/>
    </row>
    <row r="49" spans="2:11" ht="12.75">
      <c r="B49" s="34" t="s">
        <v>334</v>
      </c>
      <c r="C49" s="140" t="s">
        <v>205</v>
      </c>
      <c r="D49" s="35" t="s">
        <v>99</v>
      </c>
      <c r="E49" s="36">
        <v>9</v>
      </c>
      <c r="F49" s="37">
        <f>E49*2</f>
        <v>18</v>
      </c>
      <c r="G49" s="38">
        <f>F49*15</f>
        <v>270</v>
      </c>
      <c r="H49" s="36"/>
      <c r="I49" s="37"/>
      <c r="J49" s="38"/>
      <c r="K49" s="46"/>
    </row>
    <row r="50" spans="2:11" ht="12.75">
      <c r="B50" s="34" t="s">
        <v>167</v>
      </c>
      <c r="C50" s="140" t="s">
        <v>206</v>
      </c>
      <c r="D50" s="35" t="s">
        <v>99</v>
      </c>
      <c r="E50" s="36">
        <v>4</v>
      </c>
      <c r="F50" s="37">
        <v>4</v>
      </c>
      <c r="G50" s="38">
        <f>F50*16</f>
        <v>64</v>
      </c>
      <c r="H50" s="36"/>
      <c r="I50" s="37"/>
      <c r="J50" s="38"/>
      <c r="K50" s="46"/>
    </row>
    <row r="51" spans="1:11" ht="12.75">
      <c r="A51" s="8" t="s">
        <v>68</v>
      </c>
      <c r="B51" s="7" t="s">
        <v>19</v>
      </c>
      <c r="C51" s="141" t="s">
        <v>196</v>
      </c>
      <c r="D51" s="16" t="s">
        <v>261</v>
      </c>
      <c r="E51" s="12">
        <v>5</v>
      </c>
      <c r="F51" s="33">
        <f>E51</f>
        <v>5</v>
      </c>
      <c r="G51" s="17">
        <f>F51*44</f>
        <v>220</v>
      </c>
      <c r="H51" s="12">
        <f aca="true" t="shared" si="14" ref="H51:J52">E51</f>
        <v>5</v>
      </c>
      <c r="I51" s="33">
        <f t="shared" si="14"/>
        <v>5</v>
      </c>
      <c r="J51" s="17">
        <f t="shared" si="14"/>
        <v>220</v>
      </c>
      <c r="K51" s="46"/>
    </row>
    <row r="52" spans="2:11" ht="12.75">
      <c r="B52" s="34" t="s">
        <v>28</v>
      </c>
      <c r="C52" s="140" t="s">
        <v>207</v>
      </c>
      <c r="D52" s="35" t="s">
        <v>261</v>
      </c>
      <c r="E52" s="36">
        <v>3</v>
      </c>
      <c r="F52" s="39">
        <f>E52</f>
        <v>3</v>
      </c>
      <c r="G52" s="38">
        <f>F52*88</f>
        <v>264</v>
      </c>
      <c r="H52" s="36">
        <f t="shared" si="14"/>
        <v>3</v>
      </c>
      <c r="I52" s="39">
        <f t="shared" si="14"/>
        <v>3</v>
      </c>
      <c r="J52" s="38">
        <f t="shared" si="14"/>
        <v>264</v>
      </c>
      <c r="K52" s="46"/>
    </row>
    <row r="53" spans="2:11" ht="15.75">
      <c r="B53" s="28" t="s">
        <v>293</v>
      </c>
      <c r="C53" s="139"/>
      <c r="D53" s="24"/>
      <c r="E53" s="25"/>
      <c r="F53" s="26"/>
      <c r="G53" s="27"/>
      <c r="H53" s="25"/>
      <c r="I53" s="26"/>
      <c r="J53" s="27"/>
      <c r="K53" s="46"/>
    </row>
    <row r="54" spans="2:11" ht="12.75">
      <c r="B54" s="34" t="s">
        <v>169</v>
      </c>
      <c r="C54" s="140" t="s">
        <v>387</v>
      </c>
      <c r="D54" s="35" t="s">
        <v>224</v>
      </c>
      <c r="E54" s="36">
        <v>4</v>
      </c>
      <c r="F54" s="39">
        <f aca="true" t="shared" si="15" ref="F54:F61">E54</f>
        <v>4</v>
      </c>
      <c r="G54" s="38">
        <f>F54*55</f>
        <v>220</v>
      </c>
      <c r="H54" s="36">
        <f aca="true" t="shared" si="16" ref="H54:I60">E54</f>
        <v>4</v>
      </c>
      <c r="I54" s="39">
        <f t="shared" si="16"/>
        <v>4</v>
      </c>
      <c r="J54" s="38">
        <f aca="true" t="shared" si="17" ref="J54:J60">G54</f>
        <v>220</v>
      </c>
      <c r="K54" s="46"/>
    </row>
    <row r="55" spans="2:11" ht="12.75">
      <c r="B55" s="34" t="s">
        <v>172</v>
      </c>
      <c r="C55" s="140" t="s">
        <v>199</v>
      </c>
      <c r="D55" s="35" t="s">
        <v>224</v>
      </c>
      <c r="E55" s="36">
        <v>10</v>
      </c>
      <c r="F55" s="39">
        <f t="shared" si="15"/>
        <v>10</v>
      </c>
      <c r="G55" s="38">
        <f>F55*66</f>
        <v>660</v>
      </c>
      <c r="H55" s="36">
        <f t="shared" si="16"/>
        <v>10</v>
      </c>
      <c r="I55" s="39">
        <f t="shared" si="16"/>
        <v>10</v>
      </c>
      <c r="J55" s="38">
        <f t="shared" si="17"/>
        <v>660</v>
      </c>
      <c r="K55" s="46"/>
    </row>
    <row r="56" spans="2:11" ht="12.75">
      <c r="B56" s="34" t="s">
        <v>175</v>
      </c>
      <c r="C56" s="140" t="s">
        <v>200</v>
      </c>
      <c r="D56" s="35" t="s">
        <v>224</v>
      </c>
      <c r="E56" s="36">
        <v>41</v>
      </c>
      <c r="F56" s="39">
        <f t="shared" si="15"/>
        <v>41</v>
      </c>
      <c r="G56" s="38">
        <f>F56*40</f>
        <v>1640</v>
      </c>
      <c r="H56" s="36">
        <f t="shared" si="16"/>
        <v>41</v>
      </c>
      <c r="I56" s="39">
        <f t="shared" si="16"/>
        <v>41</v>
      </c>
      <c r="J56" s="38">
        <f t="shared" si="17"/>
        <v>1640</v>
      </c>
      <c r="K56" s="46"/>
    </row>
    <row r="57" spans="2:11" ht="12.75">
      <c r="B57" s="34" t="s">
        <v>176</v>
      </c>
      <c r="C57" s="140" t="s">
        <v>196</v>
      </c>
      <c r="D57" s="35" t="s">
        <v>224</v>
      </c>
      <c r="E57" s="36">
        <v>2</v>
      </c>
      <c r="F57" s="39">
        <f t="shared" si="15"/>
        <v>2</v>
      </c>
      <c r="G57" s="38">
        <f>F57*44</f>
        <v>88</v>
      </c>
      <c r="H57" s="36">
        <f t="shared" si="16"/>
        <v>2</v>
      </c>
      <c r="I57" s="39">
        <f t="shared" si="16"/>
        <v>2</v>
      </c>
      <c r="J57" s="38">
        <f t="shared" si="17"/>
        <v>88</v>
      </c>
      <c r="K57" s="46"/>
    </row>
    <row r="58" spans="2:11" ht="12.75">
      <c r="B58" s="34" t="s">
        <v>177</v>
      </c>
      <c r="C58" s="140" t="s">
        <v>207</v>
      </c>
      <c r="D58" s="35" t="s">
        <v>224</v>
      </c>
      <c r="E58" s="36">
        <v>6</v>
      </c>
      <c r="F58" s="39">
        <f t="shared" si="15"/>
        <v>6</v>
      </c>
      <c r="G58" s="38">
        <f>F58*88</f>
        <v>528</v>
      </c>
      <c r="H58" s="36">
        <f t="shared" si="16"/>
        <v>6</v>
      </c>
      <c r="I58" s="39">
        <f t="shared" si="16"/>
        <v>6</v>
      </c>
      <c r="J58" s="38">
        <f t="shared" si="17"/>
        <v>528</v>
      </c>
      <c r="K58" s="46"/>
    </row>
    <row r="59" spans="2:11" ht="12.75">
      <c r="B59" s="34" t="s">
        <v>16</v>
      </c>
      <c r="C59" s="140" t="s">
        <v>389</v>
      </c>
      <c r="D59" s="35" t="s">
        <v>224</v>
      </c>
      <c r="E59" s="36">
        <v>8</v>
      </c>
      <c r="F59" s="39">
        <f t="shared" si="15"/>
        <v>8</v>
      </c>
      <c r="G59" s="38">
        <f>F59*66</f>
        <v>528</v>
      </c>
      <c r="H59" s="36">
        <f t="shared" si="16"/>
        <v>8</v>
      </c>
      <c r="I59" s="39">
        <f t="shared" si="16"/>
        <v>8</v>
      </c>
      <c r="J59" s="38">
        <f t="shared" si="17"/>
        <v>528</v>
      </c>
      <c r="K59" s="46"/>
    </row>
    <row r="60" spans="2:11" ht="12.75">
      <c r="B60" s="34" t="s">
        <v>171</v>
      </c>
      <c r="C60" s="140" t="s">
        <v>194</v>
      </c>
      <c r="D60" s="35" t="s">
        <v>224</v>
      </c>
      <c r="E60" s="36">
        <v>3</v>
      </c>
      <c r="F60" s="39">
        <f t="shared" si="15"/>
        <v>3</v>
      </c>
      <c r="G60" s="38">
        <f>F60*120</f>
        <v>360</v>
      </c>
      <c r="H60" s="36">
        <f t="shared" si="16"/>
        <v>3</v>
      </c>
      <c r="I60" s="39">
        <f t="shared" si="16"/>
        <v>3</v>
      </c>
      <c r="J60" s="38">
        <f t="shared" si="17"/>
        <v>360</v>
      </c>
      <c r="K60" s="46"/>
    </row>
    <row r="61" spans="2:11" ht="12.75">
      <c r="B61" s="34" t="s">
        <v>148</v>
      </c>
      <c r="C61" s="140" t="s">
        <v>202</v>
      </c>
      <c r="D61" s="35" t="s">
        <v>224</v>
      </c>
      <c r="E61" s="36">
        <v>40</v>
      </c>
      <c r="F61" s="39">
        <f t="shared" si="15"/>
        <v>40</v>
      </c>
      <c r="G61" s="38">
        <f>F61*20</f>
        <v>800</v>
      </c>
      <c r="H61" s="36"/>
      <c r="I61" s="39"/>
      <c r="J61" s="38"/>
      <c r="K61" s="46"/>
    </row>
    <row r="62" spans="2:11" ht="15.75">
      <c r="B62" s="28" t="s">
        <v>294</v>
      </c>
      <c r="C62" s="139"/>
      <c r="D62" s="24"/>
      <c r="E62" s="25"/>
      <c r="F62" s="26"/>
      <c r="G62" s="27"/>
      <c r="H62" s="25"/>
      <c r="I62" s="26"/>
      <c r="J62" s="27"/>
      <c r="K62" s="46"/>
    </row>
    <row r="63" spans="2:11" ht="12.75">
      <c r="B63" s="34" t="s">
        <v>17</v>
      </c>
      <c r="C63" s="140" t="s">
        <v>197</v>
      </c>
      <c r="D63" s="35" t="s">
        <v>224</v>
      </c>
      <c r="E63" s="36">
        <v>18</v>
      </c>
      <c r="F63" s="39">
        <f aca="true" t="shared" si="18" ref="F63:F71">E63</f>
        <v>18</v>
      </c>
      <c r="G63" s="38">
        <f>F63*40</f>
        <v>720</v>
      </c>
      <c r="H63" s="36">
        <f aca="true" t="shared" si="19" ref="H63:H71">E63</f>
        <v>18</v>
      </c>
      <c r="I63" s="39">
        <f aca="true" t="shared" si="20" ref="I63:I71">F63</f>
        <v>18</v>
      </c>
      <c r="J63" s="38">
        <f aca="true" t="shared" si="21" ref="J63:J71">G63</f>
        <v>720</v>
      </c>
      <c r="K63" s="46"/>
    </row>
    <row r="64" spans="2:11" ht="12.75">
      <c r="B64" s="34" t="s">
        <v>17</v>
      </c>
      <c r="C64" s="140" t="s">
        <v>196</v>
      </c>
      <c r="D64" s="35" t="s">
        <v>224</v>
      </c>
      <c r="E64" s="36">
        <v>10</v>
      </c>
      <c r="F64" s="39">
        <f t="shared" si="18"/>
        <v>10</v>
      </c>
      <c r="G64" s="38">
        <f>F64*44</f>
        <v>440</v>
      </c>
      <c r="H64" s="36">
        <f t="shared" si="19"/>
        <v>10</v>
      </c>
      <c r="I64" s="39">
        <f t="shared" si="20"/>
        <v>10</v>
      </c>
      <c r="J64" s="38">
        <f t="shared" si="21"/>
        <v>440</v>
      </c>
      <c r="K64" s="46"/>
    </row>
    <row r="65" spans="2:11" ht="12.75">
      <c r="B65" s="34" t="s">
        <v>175</v>
      </c>
      <c r="C65" s="140" t="s">
        <v>200</v>
      </c>
      <c r="D65" s="35" t="s">
        <v>224</v>
      </c>
      <c r="E65" s="36">
        <v>9</v>
      </c>
      <c r="F65" s="39">
        <f t="shared" si="18"/>
        <v>9</v>
      </c>
      <c r="G65" s="38">
        <f>F65*44</f>
        <v>396</v>
      </c>
      <c r="H65" s="36">
        <f t="shared" si="19"/>
        <v>9</v>
      </c>
      <c r="I65" s="39">
        <f t="shared" si="20"/>
        <v>9</v>
      </c>
      <c r="J65" s="38">
        <f t="shared" si="21"/>
        <v>396</v>
      </c>
      <c r="K65" s="46"/>
    </row>
    <row r="66" spans="2:11" ht="12.75">
      <c r="B66" s="34" t="s">
        <v>20</v>
      </c>
      <c r="C66" s="140" t="s">
        <v>199</v>
      </c>
      <c r="D66" s="35" t="s">
        <v>224</v>
      </c>
      <c r="E66" s="36">
        <v>17</v>
      </c>
      <c r="F66" s="39">
        <f t="shared" si="18"/>
        <v>17</v>
      </c>
      <c r="G66" s="38">
        <f>F66*66</f>
        <v>1122</v>
      </c>
      <c r="H66" s="36">
        <f t="shared" si="19"/>
        <v>17</v>
      </c>
      <c r="I66" s="39">
        <f t="shared" si="20"/>
        <v>17</v>
      </c>
      <c r="J66" s="38">
        <f t="shared" si="21"/>
        <v>1122</v>
      </c>
      <c r="K66" s="46"/>
    </row>
    <row r="67" spans="2:11" ht="12.75">
      <c r="B67" s="34" t="s">
        <v>21</v>
      </c>
      <c r="C67" s="140" t="s">
        <v>196</v>
      </c>
      <c r="D67" s="35" t="s">
        <v>224</v>
      </c>
      <c r="E67" s="36">
        <v>14</v>
      </c>
      <c r="F67" s="39">
        <f t="shared" si="18"/>
        <v>14</v>
      </c>
      <c r="G67" s="38">
        <f>F67*44</f>
        <v>616</v>
      </c>
      <c r="H67" s="36">
        <f t="shared" si="19"/>
        <v>14</v>
      </c>
      <c r="I67" s="39">
        <f t="shared" si="20"/>
        <v>14</v>
      </c>
      <c r="J67" s="38">
        <f t="shared" si="21"/>
        <v>616</v>
      </c>
      <c r="K67" s="46"/>
    </row>
    <row r="68" spans="2:11" ht="12.75">
      <c r="B68" s="34" t="s">
        <v>22</v>
      </c>
      <c r="C68" s="140" t="s">
        <v>208</v>
      </c>
      <c r="D68" s="35" t="s">
        <v>261</v>
      </c>
      <c r="E68" s="36">
        <v>7</v>
      </c>
      <c r="F68" s="39">
        <f t="shared" si="18"/>
        <v>7</v>
      </c>
      <c r="G68" s="38">
        <f>F68*60</f>
        <v>420</v>
      </c>
      <c r="H68" s="36">
        <f t="shared" si="19"/>
        <v>7</v>
      </c>
      <c r="I68" s="39">
        <f t="shared" si="20"/>
        <v>7</v>
      </c>
      <c r="J68" s="38">
        <f t="shared" si="21"/>
        <v>420</v>
      </c>
      <c r="K68" s="46"/>
    </row>
    <row r="69" spans="2:11" ht="12.75">
      <c r="B69" s="34" t="s">
        <v>26</v>
      </c>
      <c r="C69" s="140" t="s">
        <v>196</v>
      </c>
      <c r="D69" s="35" t="s">
        <v>261</v>
      </c>
      <c r="E69" s="36">
        <v>13</v>
      </c>
      <c r="F69" s="39">
        <f t="shared" si="18"/>
        <v>13</v>
      </c>
      <c r="G69" s="38">
        <f>F69*44</f>
        <v>572</v>
      </c>
      <c r="H69" s="36">
        <f t="shared" si="19"/>
        <v>13</v>
      </c>
      <c r="I69" s="39">
        <f t="shared" si="20"/>
        <v>13</v>
      </c>
      <c r="J69" s="38">
        <f t="shared" si="21"/>
        <v>572</v>
      </c>
      <c r="K69" s="46"/>
    </row>
    <row r="70" spans="2:11" ht="12.75">
      <c r="B70" s="34" t="s">
        <v>27</v>
      </c>
      <c r="C70" s="140" t="s">
        <v>196</v>
      </c>
      <c r="D70" s="35" t="s">
        <v>261</v>
      </c>
      <c r="E70" s="36">
        <v>3</v>
      </c>
      <c r="F70" s="39">
        <f t="shared" si="18"/>
        <v>3</v>
      </c>
      <c r="G70" s="38">
        <f>F70*44</f>
        <v>132</v>
      </c>
      <c r="H70" s="36">
        <f t="shared" si="19"/>
        <v>3</v>
      </c>
      <c r="I70" s="39">
        <f t="shared" si="20"/>
        <v>3</v>
      </c>
      <c r="J70" s="38">
        <f t="shared" si="21"/>
        <v>132</v>
      </c>
      <c r="K70" s="46"/>
    </row>
    <row r="71" spans="2:11" ht="12.75">
      <c r="B71" s="34" t="s">
        <v>29</v>
      </c>
      <c r="C71" s="140" t="s">
        <v>209</v>
      </c>
      <c r="D71" s="35" t="s">
        <v>261</v>
      </c>
      <c r="E71" s="36">
        <v>2</v>
      </c>
      <c r="F71" s="39">
        <f t="shared" si="18"/>
        <v>2</v>
      </c>
      <c r="G71" s="38">
        <f>F71*40</f>
        <v>80</v>
      </c>
      <c r="H71" s="36">
        <f t="shared" si="19"/>
        <v>2</v>
      </c>
      <c r="I71" s="39">
        <f t="shared" si="20"/>
        <v>2</v>
      </c>
      <c r="J71" s="38">
        <f t="shared" si="21"/>
        <v>80</v>
      </c>
      <c r="K71" s="46"/>
    </row>
    <row r="72" spans="2:11" ht="12.75">
      <c r="B72" s="34" t="s">
        <v>334</v>
      </c>
      <c r="C72" s="140" t="s">
        <v>205</v>
      </c>
      <c r="D72" s="35" t="s">
        <v>99</v>
      </c>
      <c r="E72" s="36">
        <v>54</v>
      </c>
      <c r="F72" s="37">
        <f>E72*2</f>
        <v>108</v>
      </c>
      <c r="G72" s="38">
        <f>F72*15</f>
        <v>1620</v>
      </c>
      <c r="H72" s="36"/>
      <c r="I72" s="37"/>
      <c r="J72" s="38"/>
      <c r="K72" s="46"/>
    </row>
    <row r="73" spans="2:11" ht="12.75">
      <c r="B73" s="34" t="s">
        <v>335</v>
      </c>
      <c r="C73" s="140" t="s">
        <v>405</v>
      </c>
      <c r="D73" s="35" t="s">
        <v>99</v>
      </c>
      <c r="E73" s="36">
        <v>78</v>
      </c>
      <c r="F73" s="37">
        <f>E73*2</f>
        <v>156</v>
      </c>
      <c r="G73" s="38">
        <f>F73*10</f>
        <v>1560</v>
      </c>
      <c r="H73" s="36"/>
      <c r="I73" s="37"/>
      <c r="J73" s="38"/>
      <c r="K73" s="46"/>
    </row>
    <row r="74" spans="2:11" ht="15.75">
      <c r="B74" s="28" t="s">
        <v>89</v>
      </c>
      <c r="C74" s="139"/>
      <c r="D74" s="24"/>
      <c r="E74" s="25"/>
      <c r="F74" s="26"/>
      <c r="G74" s="27"/>
      <c r="H74" s="25"/>
      <c r="I74" s="26"/>
      <c r="J74" s="27"/>
      <c r="K74" s="46"/>
    </row>
    <row r="75" spans="2:11" ht="12.75">
      <c r="B75" s="34" t="s">
        <v>17</v>
      </c>
      <c r="C75" s="140" t="s">
        <v>197</v>
      </c>
      <c r="D75" s="35" t="s">
        <v>224</v>
      </c>
      <c r="E75" s="36">
        <v>20</v>
      </c>
      <c r="F75" s="39">
        <f aca="true" t="shared" si="22" ref="F75:F80">E75</f>
        <v>20</v>
      </c>
      <c r="G75" s="38">
        <f>F75*40</f>
        <v>800</v>
      </c>
      <c r="H75" s="36">
        <f aca="true" t="shared" si="23" ref="H75:I80">E75</f>
        <v>20</v>
      </c>
      <c r="I75" s="39">
        <f t="shared" si="23"/>
        <v>20</v>
      </c>
      <c r="J75" s="38">
        <f aca="true" t="shared" si="24" ref="J75:J80">G75</f>
        <v>800</v>
      </c>
      <c r="K75" s="46"/>
    </row>
    <row r="76" spans="2:11" ht="12.75">
      <c r="B76" s="34" t="s">
        <v>17</v>
      </c>
      <c r="C76" s="140" t="s">
        <v>196</v>
      </c>
      <c r="D76" s="35" t="s">
        <v>224</v>
      </c>
      <c r="E76" s="36">
        <v>10</v>
      </c>
      <c r="F76" s="39">
        <f t="shared" si="22"/>
        <v>10</v>
      </c>
      <c r="G76" s="38">
        <f>F76*40</f>
        <v>400</v>
      </c>
      <c r="H76" s="36">
        <f t="shared" si="23"/>
        <v>10</v>
      </c>
      <c r="I76" s="39">
        <f t="shared" si="23"/>
        <v>10</v>
      </c>
      <c r="J76" s="38">
        <f t="shared" si="24"/>
        <v>400</v>
      </c>
      <c r="K76" s="46"/>
    </row>
    <row r="77" spans="2:11" ht="12.75">
      <c r="B77" s="34" t="s">
        <v>21</v>
      </c>
      <c r="C77" s="140" t="s">
        <v>196</v>
      </c>
      <c r="D77" s="35" t="s">
        <v>224</v>
      </c>
      <c r="E77" s="36">
        <v>14</v>
      </c>
      <c r="F77" s="39">
        <f t="shared" si="22"/>
        <v>14</v>
      </c>
      <c r="G77" s="38">
        <f>F77*44</f>
        <v>616</v>
      </c>
      <c r="H77" s="36">
        <f t="shared" si="23"/>
        <v>14</v>
      </c>
      <c r="I77" s="39">
        <f t="shared" si="23"/>
        <v>14</v>
      </c>
      <c r="J77" s="38">
        <f t="shared" si="24"/>
        <v>616</v>
      </c>
      <c r="K77" s="46"/>
    </row>
    <row r="78" spans="2:11" ht="12.75">
      <c r="B78" s="34" t="s">
        <v>30</v>
      </c>
      <c r="C78" s="140" t="s">
        <v>196</v>
      </c>
      <c r="D78" s="35" t="s">
        <v>261</v>
      </c>
      <c r="E78" s="36">
        <v>7</v>
      </c>
      <c r="F78" s="39">
        <f t="shared" si="22"/>
        <v>7</v>
      </c>
      <c r="G78" s="38">
        <f>F78*44</f>
        <v>308</v>
      </c>
      <c r="H78" s="36">
        <f t="shared" si="23"/>
        <v>7</v>
      </c>
      <c r="I78" s="39">
        <f t="shared" si="23"/>
        <v>7</v>
      </c>
      <c r="J78" s="38">
        <f t="shared" si="24"/>
        <v>308</v>
      </c>
      <c r="K78" s="46"/>
    </row>
    <row r="79" spans="2:11" ht="12.75">
      <c r="B79" s="34" t="s">
        <v>25</v>
      </c>
      <c r="C79" s="140" t="s">
        <v>195</v>
      </c>
      <c r="D79" s="35" t="s">
        <v>261</v>
      </c>
      <c r="E79" s="36">
        <v>6</v>
      </c>
      <c r="F79" s="39">
        <f t="shared" si="22"/>
        <v>6</v>
      </c>
      <c r="G79" s="38">
        <f>F79*44</f>
        <v>264</v>
      </c>
      <c r="H79" s="36">
        <f t="shared" si="23"/>
        <v>6</v>
      </c>
      <c r="I79" s="39">
        <f t="shared" si="23"/>
        <v>6</v>
      </c>
      <c r="J79" s="38">
        <f t="shared" si="24"/>
        <v>264</v>
      </c>
      <c r="K79" s="46"/>
    </row>
    <row r="80" spans="2:11" ht="12.75">
      <c r="B80" s="34" t="s">
        <v>257</v>
      </c>
      <c r="C80" s="140" t="s">
        <v>406</v>
      </c>
      <c r="D80" s="35" t="s">
        <v>261</v>
      </c>
      <c r="E80" s="36">
        <v>9</v>
      </c>
      <c r="F80" s="39">
        <f t="shared" si="22"/>
        <v>9</v>
      </c>
      <c r="G80" s="38">
        <f>F80*30</f>
        <v>270</v>
      </c>
      <c r="H80" s="36">
        <f t="shared" si="23"/>
        <v>9</v>
      </c>
      <c r="I80" s="39">
        <f t="shared" si="23"/>
        <v>9</v>
      </c>
      <c r="J80" s="38">
        <f t="shared" si="24"/>
        <v>270</v>
      </c>
      <c r="K80" s="46"/>
    </row>
    <row r="81" spans="2:11" ht="12.75">
      <c r="B81" s="34" t="s">
        <v>334</v>
      </c>
      <c r="C81" s="140" t="s">
        <v>205</v>
      </c>
      <c r="D81" s="35" t="s">
        <v>99</v>
      </c>
      <c r="E81" s="36">
        <v>43</v>
      </c>
      <c r="F81" s="37">
        <f>E81*2</f>
        <v>86</v>
      </c>
      <c r="G81" s="38">
        <f>F81*15</f>
        <v>1290</v>
      </c>
      <c r="H81" s="36"/>
      <c r="I81" s="37"/>
      <c r="J81" s="38"/>
      <c r="K81" s="46"/>
    </row>
    <row r="82" spans="2:11" ht="12.75">
      <c r="B82" s="34" t="s">
        <v>335</v>
      </c>
      <c r="C82" s="140" t="s">
        <v>405</v>
      </c>
      <c r="D82" s="35" t="s">
        <v>99</v>
      </c>
      <c r="E82" s="36">
        <v>38</v>
      </c>
      <c r="F82" s="37">
        <f>E82*2</f>
        <v>76</v>
      </c>
      <c r="G82" s="38">
        <f>F82*10</f>
        <v>760</v>
      </c>
      <c r="H82" s="36"/>
      <c r="I82" s="37"/>
      <c r="J82" s="38"/>
      <c r="K82" s="46"/>
    </row>
    <row r="83" spans="2:11" ht="15.75">
      <c r="B83" s="28" t="s">
        <v>90</v>
      </c>
      <c r="C83" s="139"/>
      <c r="D83" s="24"/>
      <c r="E83" s="25"/>
      <c r="F83" s="26"/>
      <c r="G83" s="27"/>
      <c r="H83" s="25"/>
      <c r="I83" s="26"/>
      <c r="J83" s="27"/>
      <c r="K83" s="46"/>
    </row>
    <row r="84" spans="2:11" ht="12.75">
      <c r="B84" s="34" t="s">
        <v>17</v>
      </c>
      <c r="C84" s="140" t="s">
        <v>197</v>
      </c>
      <c r="D84" s="35" t="s">
        <v>224</v>
      </c>
      <c r="E84" s="36">
        <v>21</v>
      </c>
      <c r="F84" s="39">
        <f>E84</f>
        <v>21</v>
      </c>
      <c r="G84" s="38">
        <f>F84*40</f>
        <v>840</v>
      </c>
      <c r="H84" s="36">
        <f aca="true" t="shared" si="25" ref="H84:J86">E84</f>
        <v>21</v>
      </c>
      <c r="I84" s="39">
        <f t="shared" si="25"/>
        <v>21</v>
      </c>
      <c r="J84" s="38">
        <f t="shared" si="25"/>
        <v>840</v>
      </c>
      <c r="K84" s="46"/>
    </row>
    <row r="85" spans="2:11" ht="12.75">
      <c r="B85" s="34" t="s">
        <v>23</v>
      </c>
      <c r="C85" s="140" t="s">
        <v>196</v>
      </c>
      <c r="D85" s="35" t="s">
        <v>224</v>
      </c>
      <c r="E85" s="36">
        <v>26</v>
      </c>
      <c r="F85" s="39">
        <f>E85</f>
        <v>26</v>
      </c>
      <c r="G85" s="38">
        <f>F85*44</f>
        <v>1144</v>
      </c>
      <c r="H85" s="36">
        <f t="shared" si="25"/>
        <v>26</v>
      </c>
      <c r="I85" s="39">
        <f t="shared" si="25"/>
        <v>26</v>
      </c>
      <c r="J85" s="38">
        <f t="shared" si="25"/>
        <v>1144</v>
      </c>
      <c r="K85" s="46"/>
    </row>
    <row r="86" spans="2:11" ht="12.75">
      <c r="B86" s="34" t="s">
        <v>25</v>
      </c>
      <c r="C86" s="140" t="s">
        <v>195</v>
      </c>
      <c r="D86" s="35" t="s">
        <v>261</v>
      </c>
      <c r="E86" s="36">
        <v>2</v>
      </c>
      <c r="F86" s="39">
        <f>E86</f>
        <v>2</v>
      </c>
      <c r="G86" s="38">
        <f>F86*36</f>
        <v>72</v>
      </c>
      <c r="H86" s="36">
        <f t="shared" si="25"/>
        <v>2</v>
      </c>
      <c r="I86" s="39">
        <f t="shared" si="25"/>
        <v>2</v>
      </c>
      <c r="J86" s="38">
        <f t="shared" si="25"/>
        <v>72</v>
      </c>
      <c r="K86" s="46"/>
    </row>
    <row r="87" spans="2:11" ht="12.75">
      <c r="B87" s="34" t="s">
        <v>334</v>
      </c>
      <c r="C87" s="140" t="s">
        <v>205</v>
      </c>
      <c r="D87" s="35" t="s">
        <v>99</v>
      </c>
      <c r="E87" s="36">
        <v>54</v>
      </c>
      <c r="F87" s="37">
        <f>E87*2</f>
        <v>108</v>
      </c>
      <c r="G87" s="38">
        <f>F87*15</f>
        <v>1620</v>
      </c>
      <c r="H87" s="36"/>
      <c r="I87" s="37"/>
      <c r="J87" s="38"/>
      <c r="K87" s="46"/>
    </row>
    <row r="88" spans="2:11" ht="12.75">
      <c r="B88" s="34" t="s">
        <v>335</v>
      </c>
      <c r="C88" s="140" t="s">
        <v>405</v>
      </c>
      <c r="D88" s="35" t="s">
        <v>99</v>
      </c>
      <c r="E88" s="36">
        <v>43</v>
      </c>
      <c r="F88" s="37">
        <f>E88*2</f>
        <v>86</v>
      </c>
      <c r="G88" s="38">
        <f>F88*10</f>
        <v>860</v>
      </c>
      <c r="H88" s="36"/>
      <c r="I88" s="37"/>
      <c r="J88" s="38"/>
      <c r="K88" s="46"/>
    </row>
    <row r="89" spans="2:11" ht="12.75">
      <c r="B89" s="34" t="s">
        <v>385</v>
      </c>
      <c r="C89" s="140" t="s">
        <v>202</v>
      </c>
      <c r="D89" s="35" t="s">
        <v>72</v>
      </c>
      <c r="E89" s="36">
        <v>3</v>
      </c>
      <c r="F89" s="37">
        <f>E89</f>
        <v>3</v>
      </c>
      <c r="G89" s="38">
        <f>F89*20</f>
        <v>60</v>
      </c>
      <c r="H89" s="36"/>
      <c r="I89" s="37"/>
      <c r="J89" s="38"/>
      <c r="K89" s="46"/>
    </row>
    <row r="90" spans="2:11" ht="15.75">
      <c r="B90" s="28" t="s">
        <v>91</v>
      </c>
      <c r="C90" s="139"/>
      <c r="D90" s="24"/>
      <c r="E90" s="25"/>
      <c r="F90" s="26"/>
      <c r="G90" s="27"/>
      <c r="H90" s="25"/>
      <c r="I90" s="26"/>
      <c r="J90" s="27"/>
      <c r="K90" s="46"/>
    </row>
    <row r="91" spans="2:11" ht="12.75">
      <c r="B91" s="34" t="s">
        <v>169</v>
      </c>
      <c r="C91" s="140" t="s">
        <v>387</v>
      </c>
      <c r="D91" s="35" t="s">
        <v>155</v>
      </c>
      <c r="E91" s="36">
        <v>3</v>
      </c>
      <c r="F91" s="39">
        <f aca="true" t="shared" si="26" ref="F91:F104">E91</f>
        <v>3</v>
      </c>
      <c r="G91" s="38">
        <f>F91*55</f>
        <v>165</v>
      </c>
      <c r="H91" s="36">
        <f aca="true" t="shared" si="27" ref="H91:H104">E91</f>
        <v>3</v>
      </c>
      <c r="I91" s="39">
        <f aca="true" t="shared" si="28" ref="I91:I104">F91</f>
        <v>3</v>
      </c>
      <c r="J91" s="38">
        <f aca="true" t="shared" si="29" ref="J91:J104">G91</f>
        <v>165</v>
      </c>
      <c r="K91" s="46"/>
    </row>
    <row r="92" spans="2:11" ht="12.75">
      <c r="B92" s="34" t="s">
        <v>172</v>
      </c>
      <c r="C92" s="140" t="s">
        <v>199</v>
      </c>
      <c r="D92" s="35" t="s">
        <v>155</v>
      </c>
      <c r="E92" s="36">
        <v>9</v>
      </c>
      <c r="F92" s="39">
        <f t="shared" si="26"/>
        <v>9</v>
      </c>
      <c r="G92" s="38">
        <f>F92*66</f>
        <v>594</v>
      </c>
      <c r="H92" s="36">
        <f t="shared" si="27"/>
        <v>9</v>
      </c>
      <c r="I92" s="39">
        <f t="shared" si="28"/>
        <v>9</v>
      </c>
      <c r="J92" s="38">
        <f t="shared" si="29"/>
        <v>594</v>
      </c>
      <c r="K92" s="46"/>
    </row>
    <row r="93" spans="2:11" ht="12.75">
      <c r="B93" s="34" t="s">
        <v>178</v>
      </c>
      <c r="C93" s="140" t="s">
        <v>196</v>
      </c>
      <c r="D93" s="35" t="s">
        <v>224</v>
      </c>
      <c r="E93" s="36">
        <v>8</v>
      </c>
      <c r="F93" s="39">
        <f t="shared" si="26"/>
        <v>8</v>
      </c>
      <c r="G93" s="38">
        <f>F93*44</f>
        <v>352</v>
      </c>
      <c r="H93" s="36">
        <f t="shared" si="27"/>
        <v>8</v>
      </c>
      <c r="I93" s="39">
        <f t="shared" si="28"/>
        <v>8</v>
      </c>
      <c r="J93" s="38">
        <f t="shared" si="29"/>
        <v>352</v>
      </c>
      <c r="K93" s="46"/>
    </row>
    <row r="94" spans="2:11" ht="12.75">
      <c r="B94" s="34" t="s">
        <v>179</v>
      </c>
      <c r="C94" s="140" t="s">
        <v>199</v>
      </c>
      <c r="D94" s="35" t="s">
        <v>224</v>
      </c>
      <c r="E94" s="36">
        <v>10</v>
      </c>
      <c r="F94" s="39">
        <f t="shared" si="26"/>
        <v>10</v>
      </c>
      <c r="G94" s="38">
        <f>F94*66</f>
        <v>660</v>
      </c>
      <c r="H94" s="36">
        <f t="shared" si="27"/>
        <v>10</v>
      </c>
      <c r="I94" s="39">
        <f t="shared" si="28"/>
        <v>10</v>
      </c>
      <c r="J94" s="38">
        <f t="shared" si="29"/>
        <v>660</v>
      </c>
      <c r="K94" s="46"/>
    </row>
    <row r="95" spans="2:11" ht="12.75">
      <c r="B95" s="34" t="s">
        <v>180</v>
      </c>
      <c r="C95" s="140" t="s">
        <v>199</v>
      </c>
      <c r="D95" s="35" t="s">
        <v>224</v>
      </c>
      <c r="E95" s="36">
        <v>7</v>
      </c>
      <c r="F95" s="39">
        <f t="shared" si="26"/>
        <v>7</v>
      </c>
      <c r="G95" s="38">
        <f>F95*66</f>
        <v>462</v>
      </c>
      <c r="H95" s="36">
        <f t="shared" si="27"/>
        <v>7</v>
      </c>
      <c r="I95" s="39">
        <f t="shared" si="28"/>
        <v>7</v>
      </c>
      <c r="J95" s="38">
        <f t="shared" si="29"/>
        <v>462</v>
      </c>
      <c r="K95" s="46"/>
    </row>
    <row r="96" spans="2:11" ht="12.75">
      <c r="B96" s="34" t="s">
        <v>175</v>
      </c>
      <c r="C96" s="140" t="s">
        <v>200</v>
      </c>
      <c r="D96" s="35" t="s">
        <v>224</v>
      </c>
      <c r="E96" s="36">
        <v>10</v>
      </c>
      <c r="F96" s="39">
        <f t="shared" si="26"/>
        <v>10</v>
      </c>
      <c r="G96" s="38">
        <f>F96*40</f>
        <v>400</v>
      </c>
      <c r="H96" s="36">
        <f t="shared" si="27"/>
        <v>10</v>
      </c>
      <c r="I96" s="39">
        <f t="shared" si="28"/>
        <v>10</v>
      </c>
      <c r="J96" s="38">
        <f t="shared" si="29"/>
        <v>400</v>
      </c>
      <c r="K96" s="46"/>
    </row>
    <row r="97" spans="2:11" ht="12.75">
      <c r="B97" s="34" t="s">
        <v>176</v>
      </c>
      <c r="C97" s="140" t="s">
        <v>196</v>
      </c>
      <c r="D97" s="35" t="s">
        <v>224</v>
      </c>
      <c r="E97" s="36">
        <v>10</v>
      </c>
      <c r="F97" s="39">
        <f t="shared" si="26"/>
        <v>10</v>
      </c>
      <c r="G97" s="38">
        <f>F97*44</f>
        <v>440</v>
      </c>
      <c r="H97" s="36">
        <f t="shared" si="27"/>
        <v>10</v>
      </c>
      <c r="I97" s="39">
        <f t="shared" si="28"/>
        <v>10</v>
      </c>
      <c r="J97" s="38">
        <f t="shared" si="29"/>
        <v>440</v>
      </c>
      <c r="K97" s="46"/>
    </row>
    <row r="98" spans="2:11" ht="12.75">
      <c r="B98" s="34" t="s">
        <v>25</v>
      </c>
      <c r="C98" s="140" t="s">
        <v>195</v>
      </c>
      <c r="D98" s="35" t="s">
        <v>261</v>
      </c>
      <c r="E98" s="36">
        <v>4</v>
      </c>
      <c r="F98" s="39">
        <f t="shared" si="26"/>
        <v>4</v>
      </c>
      <c r="G98" s="38">
        <f>F98*36</f>
        <v>144</v>
      </c>
      <c r="H98" s="36">
        <f t="shared" si="27"/>
        <v>4</v>
      </c>
      <c r="I98" s="39">
        <f t="shared" si="28"/>
        <v>4</v>
      </c>
      <c r="J98" s="38">
        <f t="shared" si="29"/>
        <v>144</v>
      </c>
      <c r="K98" s="46"/>
    </row>
    <row r="99" spans="2:11" ht="12.75">
      <c r="B99" s="34" t="s">
        <v>30</v>
      </c>
      <c r="C99" s="140" t="s">
        <v>197</v>
      </c>
      <c r="D99" s="35" t="s">
        <v>261</v>
      </c>
      <c r="E99" s="36">
        <v>1</v>
      </c>
      <c r="F99" s="39">
        <f t="shared" si="26"/>
        <v>1</v>
      </c>
      <c r="G99" s="38">
        <f>F99*40</f>
        <v>40</v>
      </c>
      <c r="H99" s="36">
        <f t="shared" si="27"/>
        <v>1</v>
      </c>
      <c r="I99" s="39">
        <f t="shared" si="28"/>
        <v>1</v>
      </c>
      <c r="J99" s="38">
        <f t="shared" si="29"/>
        <v>40</v>
      </c>
      <c r="K99" s="46"/>
    </row>
    <row r="100" spans="2:11" ht="12.75">
      <c r="B100" s="34" t="s">
        <v>27</v>
      </c>
      <c r="C100" s="140" t="s">
        <v>196</v>
      </c>
      <c r="D100" s="35" t="s">
        <v>261</v>
      </c>
      <c r="E100" s="36">
        <v>1</v>
      </c>
      <c r="F100" s="39">
        <f t="shared" si="26"/>
        <v>1</v>
      </c>
      <c r="G100" s="38">
        <f>F100*44</f>
        <v>44</v>
      </c>
      <c r="H100" s="36">
        <f t="shared" si="27"/>
        <v>1</v>
      </c>
      <c r="I100" s="39">
        <f t="shared" si="28"/>
        <v>1</v>
      </c>
      <c r="J100" s="38">
        <f t="shared" si="29"/>
        <v>44</v>
      </c>
      <c r="K100" s="46"/>
    </row>
    <row r="101" spans="2:11" ht="12.75">
      <c r="B101" s="34" t="s">
        <v>31</v>
      </c>
      <c r="C101" s="140" t="s">
        <v>197</v>
      </c>
      <c r="D101" s="35" t="s">
        <v>261</v>
      </c>
      <c r="E101" s="36">
        <v>5</v>
      </c>
      <c r="F101" s="39">
        <f t="shared" si="26"/>
        <v>5</v>
      </c>
      <c r="G101" s="38">
        <f>F101*40</f>
        <v>200</v>
      </c>
      <c r="H101" s="36">
        <f t="shared" si="27"/>
        <v>5</v>
      </c>
      <c r="I101" s="39">
        <f t="shared" si="28"/>
        <v>5</v>
      </c>
      <c r="J101" s="38">
        <f t="shared" si="29"/>
        <v>200</v>
      </c>
      <c r="K101" s="46"/>
    </row>
    <row r="102" spans="2:11" ht="12.75">
      <c r="B102" s="34" t="s">
        <v>32</v>
      </c>
      <c r="C102" s="140" t="s">
        <v>198</v>
      </c>
      <c r="D102" s="35" t="s">
        <v>261</v>
      </c>
      <c r="E102" s="36">
        <v>4</v>
      </c>
      <c r="F102" s="39">
        <f t="shared" si="26"/>
        <v>4</v>
      </c>
      <c r="G102" s="38">
        <f>F102*30</f>
        <v>120</v>
      </c>
      <c r="H102" s="36">
        <f t="shared" si="27"/>
        <v>4</v>
      </c>
      <c r="I102" s="39">
        <f t="shared" si="28"/>
        <v>4</v>
      </c>
      <c r="J102" s="38">
        <f t="shared" si="29"/>
        <v>120</v>
      </c>
      <c r="K102" s="46"/>
    </row>
    <row r="103" spans="2:11" ht="12.75">
      <c r="B103" s="34" t="s">
        <v>258</v>
      </c>
      <c r="C103" s="140" t="s">
        <v>197</v>
      </c>
      <c r="D103" s="35" t="s">
        <v>261</v>
      </c>
      <c r="E103" s="36">
        <v>2</v>
      </c>
      <c r="F103" s="39">
        <f t="shared" si="26"/>
        <v>2</v>
      </c>
      <c r="G103" s="38">
        <f>F103*40</f>
        <v>80</v>
      </c>
      <c r="H103" s="36">
        <f t="shared" si="27"/>
        <v>2</v>
      </c>
      <c r="I103" s="39">
        <f t="shared" si="28"/>
        <v>2</v>
      </c>
      <c r="J103" s="38">
        <f t="shared" si="29"/>
        <v>80</v>
      </c>
      <c r="K103" s="46"/>
    </row>
    <row r="104" spans="2:11" ht="12.75">
      <c r="B104" s="34" t="s">
        <v>168</v>
      </c>
      <c r="C104" s="140" t="s">
        <v>406</v>
      </c>
      <c r="D104" s="35" t="s">
        <v>261</v>
      </c>
      <c r="E104" s="36">
        <v>1</v>
      </c>
      <c r="F104" s="39">
        <f t="shared" si="26"/>
        <v>1</v>
      </c>
      <c r="G104" s="38">
        <f>F104*30</f>
        <v>30</v>
      </c>
      <c r="H104" s="36">
        <f t="shared" si="27"/>
        <v>1</v>
      </c>
      <c r="I104" s="39">
        <f t="shared" si="28"/>
        <v>1</v>
      </c>
      <c r="J104" s="38">
        <f t="shared" si="29"/>
        <v>30</v>
      </c>
      <c r="K104" s="46"/>
    </row>
    <row r="105" spans="2:11" ht="12.75">
      <c r="B105" s="34" t="s">
        <v>334</v>
      </c>
      <c r="C105" s="140" t="s">
        <v>205</v>
      </c>
      <c r="D105" s="35" t="s">
        <v>99</v>
      </c>
      <c r="E105" s="36">
        <v>58</v>
      </c>
      <c r="F105" s="37">
        <f>E105*2</f>
        <v>116</v>
      </c>
      <c r="G105" s="38">
        <f>F105*15</f>
        <v>1740</v>
      </c>
      <c r="H105" s="36"/>
      <c r="I105" s="37"/>
      <c r="J105" s="38"/>
      <c r="K105" s="46"/>
    </row>
    <row r="106" spans="2:11" ht="12.75">
      <c r="B106" s="34" t="s">
        <v>335</v>
      </c>
      <c r="C106" s="140" t="s">
        <v>405</v>
      </c>
      <c r="D106" s="35" t="s">
        <v>99</v>
      </c>
      <c r="E106" s="36">
        <v>19</v>
      </c>
      <c r="F106" s="37">
        <f>E106*2</f>
        <v>38</v>
      </c>
      <c r="G106" s="38">
        <f>F106*10</f>
        <v>380</v>
      </c>
      <c r="H106" s="36"/>
      <c r="I106" s="37"/>
      <c r="J106" s="38"/>
      <c r="K106" s="46"/>
    </row>
    <row r="107" spans="2:11" ht="15.75">
      <c r="B107" s="28" t="s">
        <v>92</v>
      </c>
      <c r="C107" s="139"/>
      <c r="D107" s="24"/>
      <c r="E107" s="25"/>
      <c r="F107" s="26"/>
      <c r="G107" s="27"/>
      <c r="H107" s="25"/>
      <c r="I107" s="26"/>
      <c r="J107" s="27"/>
      <c r="K107" s="46"/>
    </row>
    <row r="108" spans="2:11" ht="12.75">
      <c r="B108" s="34" t="s">
        <v>178</v>
      </c>
      <c r="C108" s="140" t="s">
        <v>196</v>
      </c>
      <c r="D108" s="35" t="s">
        <v>224</v>
      </c>
      <c r="E108" s="36">
        <v>14</v>
      </c>
      <c r="F108" s="39">
        <f aca="true" t="shared" si="30" ref="F108:F117">E108</f>
        <v>14</v>
      </c>
      <c r="G108" s="38">
        <f>F108*44</f>
        <v>616</v>
      </c>
      <c r="H108" s="36">
        <f aca="true" t="shared" si="31" ref="H108:H117">E108</f>
        <v>14</v>
      </c>
      <c r="I108" s="39">
        <f aca="true" t="shared" si="32" ref="I108:I117">F108</f>
        <v>14</v>
      </c>
      <c r="J108" s="38">
        <f aca="true" t="shared" si="33" ref="J108:J117">G108</f>
        <v>616</v>
      </c>
      <c r="K108" s="46"/>
    </row>
    <row r="109" spans="2:11" ht="12.75">
      <c r="B109" s="34" t="s">
        <v>179</v>
      </c>
      <c r="C109" s="140" t="s">
        <v>199</v>
      </c>
      <c r="D109" s="35" t="s">
        <v>224</v>
      </c>
      <c r="E109" s="36">
        <v>38</v>
      </c>
      <c r="F109" s="39">
        <f t="shared" si="30"/>
        <v>38</v>
      </c>
      <c r="G109" s="38">
        <f>F109*66</f>
        <v>2508</v>
      </c>
      <c r="H109" s="36">
        <f t="shared" si="31"/>
        <v>38</v>
      </c>
      <c r="I109" s="39">
        <f t="shared" si="32"/>
        <v>38</v>
      </c>
      <c r="J109" s="38">
        <f t="shared" si="33"/>
        <v>2508</v>
      </c>
      <c r="K109" s="46"/>
    </row>
    <row r="110" spans="2:11" ht="12.75">
      <c r="B110" s="34" t="s">
        <v>181</v>
      </c>
      <c r="C110" s="140" t="s">
        <v>199</v>
      </c>
      <c r="D110" s="35" t="s">
        <v>224</v>
      </c>
      <c r="E110" s="36">
        <v>11</v>
      </c>
      <c r="F110" s="39">
        <f t="shared" si="30"/>
        <v>11</v>
      </c>
      <c r="G110" s="38">
        <f>F110*66</f>
        <v>726</v>
      </c>
      <c r="H110" s="36">
        <f t="shared" si="31"/>
        <v>11</v>
      </c>
      <c r="I110" s="39">
        <f t="shared" si="32"/>
        <v>11</v>
      </c>
      <c r="J110" s="38">
        <f t="shared" si="33"/>
        <v>726</v>
      </c>
      <c r="K110" s="46"/>
    </row>
    <row r="111" spans="2:11" ht="12.75">
      <c r="B111" s="34" t="s">
        <v>176</v>
      </c>
      <c r="C111" s="140" t="s">
        <v>196</v>
      </c>
      <c r="D111" s="35" t="s">
        <v>224</v>
      </c>
      <c r="E111" s="36">
        <v>32</v>
      </c>
      <c r="F111" s="39">
        <f t="shared" si="30"/>
        <v>32</v>
      </c>
      <c r="G111" s="38">
        <f>F111*44</f>
        <v>1408</v>
      </c>
      <c r="H111" s="36">
        <f t="shared" si="31"/>
        <v>32</v>
      </c>
      <c r="I111" s="39">
        <f t="shared" si="32"/>
        <v>32</v>
      </c>
      <c r="J111" s="38">
        <f t="shared" si="33"/>
        <v>1408</v>
      </c>
      <c r="K111" s="46"/>
    </row>
    <row r="112" spans="2:11" ht="12.75">
      <c r="B112" s="34" t="s">
        <v>30</v>
      </c>
      <c r="C112" s="140" t="s">
        <v>197</v>
      </c>
      <c r="D112" s="35" t="s">
        <v>261</v>
      </c>
      <c r="E112" s="36">
        <v>1</v>
      </c>
      <c r="F112" s="39">
        <f t="shared" si="30"/>
        <v>1</v>
      </c>
      <c r="G112" s="38">
        <f>F112*40</f>
        <v>40</v>
      </c>
      <c r="H112" s="36">
        <f t="shared" si="31"/>
        <v>1</v>
      </c>
      <c r="I112" s="39">
        <f t="shared" si="32"/>
        <v>1</v>
      </c>
      <c r="J112" s="38">
        <f t="shared" si="33"/>
        <v>40</v>
      </c>
      <c r="K112" s="46"/>
    </row>
    <row r="113" spans="2:11" ht="12.75">
      <c r="B113" s="34" t="s">
        <v>27</v>
      </c>
      <c r="C113" s="140" t="s">
        <v>196</v>
      </c>
      <c r="D113" s="35" t="s">
        <v>261</v>
      </c>
      <c r="E113" s="36">
        <v>1</v>
      </c>
      <c r="F113" s="39">
        <f t="shared" si="30"/>
        <v>1</v>
      </c>
      <c r="G113" s="38">
        <f>F113*44</f>
        <v>44</v>
      </c>
      <c r="H113" s="36">
        <f t="shared" si="31"/>
        <v>1</v>
      </c>
      <c r="I113" s="39">
        <f t="shared" si="32"/>
        <v>1</v>
      </c>
      <c r="J113" s="38">
        <f t="shared" si="33"/>
        <v>44</v>
      </c>
      <c r="K113" s="46"/>
    </row>
    <row r="114" spans="2:11" ht="12.75">
      <c r="B114" s="34" t="s">
        <v>25</v>
      </c>
      <c r="C114" s="140" t="s">
        <v>195</v>
      </c>
      <c r="D114" s="35" t="s">
        <v>261</v>
      </c>
      <c r="E114" s="36">
        <v>2</v>
      </c>
      <c r="F114" s="39">
        <f t="shared" si="30"/>
        <v>2</v>
      </c>
      <c r="G114" s="38">
        <f>F114*44</f>
        <v>88</v>
      </c>
      <c r="H114" s="36">
        <f t="shared" si="31"/>
        <v>2</v>
      </c>
      <c r="I114" s="39">
        <f t="shared" si="32"/>
        <v>2</v>
      </c>
      <c r="J114" s="38">
        <f t="shared" si="33"/>
        <v>88</v>
      </c>
      <c r="K114" s="46"/>
    </row>
    <row r="115" spans="2:11" ht="12.75">
      <c r="B115" s="34" t="s">
        <v>31</v>
      </c>
      <c r="C115" s="140" t="s">
        <v>197</v>
      </c>
      <c r="D115" s="35" t="s">
        <v>261</v>
      </c>
      <c r="E115" s="36">
        <v>3</v>
      </c>
      <c r="F115" s="39">
        <f t="shared" si="30"/>
        <v>3</v>
      </c>
      <c r="G115" s="38">
        <f>F115*40</f>
        <v>120</v>
      </c>
      <c r="H115" s="36">
        <f t="shared" si="31"/>
        <v>3</v>
      </c>
      <c r="I115" s="39">
        <f t="shared" si="32"/>
        <v>3</v>
      </c>
      <c r="J115" s="38">
        <f t="shared" si="33"/>
        <v>120</v>
      </c>
      <c r="K115" s="46"/>
    </row>
    <row r="116" spans="2:11" ht="12.75">
      <c r="B116" s="34" t="s">
        <v>32</v>
      </c>
      <c r="C116" s="140" t="s">
        <v>198</v>
      </c>
      <c r="D116" s="35" t="s">
        <v>261</v>
      </c>
      <c r="E116" s="36">
        <v>1</v>
      </c>
      <c r="F116" s="39">
        <f t="shared" si="30"/>
        <v>1</v>
      </c>
      <c r="G116" s="38">
        <f>F116*30</f>
        <v>30</v>
      </c>
      <c r="H116" s="36">
        <f t="shared" si="31"/>
        <v>1</v>
      </c>
      <c r="I116" s="39">
        <f t="shared" si="32"/>
        <v>1</v>
      </c>
      <c r="J116" s="38">
        <f t="shared" si="33"/>
        <v>30</v>
      </c>
      <c r="K116" s="46"/>
    </row>
    <row r="117" spans="2:11" ht="12.75">
      <c r="B117" s="34" t="s">
        <v>258</v>
      </c>
      <c r="C117" s="140" t="s">
        <v>196</v>
      </c>
      <c r="D117" s="35" t="s">
        <v>261</v>
      </c>
      <c r="E117" s="36">
        <v>3</v>
      </c>
      <c r="F117" s="39">
        <f t="shared" si="30"/>
        <v>3</v>
      </c>
      <c r="G117" s="38">
        <f>F117*40</f>
        <v>120</v>
      </c>
      <c r="H117" s="36">
        <f t="shared" si="31"/>
        <v>3</v>
      </c>
      <c r="I117" s="39">
        <f t="shared" si="32"/>
        <v>3</v>
      </c>
      <c r="J117" s="38">
        <f t="shared" si="33"/>
        <v>120</v>
      </c>
      <c r="K117" s="46"/>
    </row>
    <row r="118" spans="2:11" ht="12.75">
      <c r="B118" s="34" t="s">
        <v>334</v>
      </c>
      <c r="C118" s="140" t="s">
        <v>205</v>
      </c>
      <c r="D118" s="35" t="s">
        <v>99</v>
      </c>
      <c r="E118" s="36">
        <v>66</v>
      </c>
      <c r="F118" s="37">
        <f>E118*2</f>
        <v>132</v>
      </c>
      <c r="G118" s="38">
        <f>F118*15</f>
        <v>1980</v>
      </c>
      <c r="H118" s="36"/>
      <c r="I118" s="37"/>
      <c r="J118" s="38"/>
      <c r="K118" s="46"/>
    </row>
    <row r="119" spans="2:11" ht="12.75">
      <c r="B119" s="34" t="s">
        <v>335</v>
      </c>
      <c r="C119" s="140" t="s">
        <v>405</v>
      </c>
      <c r="D119" s="35" t="s">
        <v>99</v>
      </c>
      <c r="E119" s="36">
        <v>27</v>
      </c>
      <c r="F119" s="37">
        <f>E119*2</f>
        <v>54</v>
      </c>
      <c r="G119" s="38">
        <f>F119*10</f>
        <v>540</v>
      </c>
      <c r="H119" s="36"/>
      <c r="I119" s="37"/>
      <c r="J119" s="38"/>
      <c r="K119" s="46"/>
    </row>
    <row r="120" spans="2:11" ht="15.75">
      <c r="B120" s="28" t="s">
        <v>263</v>
      </c>
      <c r="C120" s="139"/>
      <c r="D120" s="24"/>
      <c r="E120" s="25"/>
      <c r="F120" s="26"/>
      <c r="G120" s="27"/>
      <c r="H120" s="25"/>
      <c r="I120" s="26"/>
      <c r="J120" s="27"/>
      <c r="K120" s="46"/>
    </row>
    <row r="121" spans="2:11" ht="12.75">
      <c r="B121" s="34" t="s">
        <v>385</v>
      </c>
      <c r="C121" s="140" t="s">
        <v>202</v>
      </c>
      <c r="D121" s="35" t="s">
        <v>72</v>
      </c>
      <c r="E121" s="36">
        <v>9</v>
      </c>
      <c r="F121" s="37">
        <f>E121</f>
        <v>9</v>
      </c>
      <c r="G121" s="38">
        <f>F121*20</f>
        <v>180</v>
      </c>
      <c r="H121" s="36"/>
      <c r="I121" s="37"/>
      <c r="J121" s="38"/>
      <c r="K121" s="46"/>
    </row>
    <row r="122" spans="2:11" ht="13.5" thickBot="1">
      <c r="B122" s="34" t="s">
        <v>212</v>
      </c>
      <c r="C122" s="140" t="s">
        <v>343</v>
      </c>
      <c r="D122" s="35" t="s">
        <v>72</v>
      </c>
      <c r="E122" s="36">
        <v>1</v>
      </c>
      <c r="F122" s="37">
        <f>E122*2</f>
        <v>2</v>
      </c>
      <c r="G122" s="38">
        <f>F122*20</f>
        <v>40</v>
      </c>
      <c r="H122" s="36"/>
      <c r="I122" s="37"/>
      <c r="J122" s="38"/>
      <c r="K122" s="46"/>
    </row>
    <row r="123" spans="2:10" ht="12.75">
      <c r="B123" s="19"/>
      <c r="C123" s="19"/>
      <c r="D123" s="19"/>
      <c r="E123" s="19"/>
      <c r="F123" s="19"/>
      <c r="G123" s="19"/>
      <c r="H123" s="19"/>
      <c r="I123" s="19"/>
      <c r="J123" s="19"/>
    </row>
  </sheetData>
  <autoFilter ref="A3:K123"/>
  <hyperlinks>
    <hyperlink ref="B5:J5" r:id="rId1" display="http://www.teoalida.ro/"/>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codeName="Sheet111"/>
  <dimension ref="A1:L24"/>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123" customWidth="1"/>
    <col min="2" max="2" width="40.7109375" style="123" customWidth="1"/>
    <col min="3" max="3" width="20.7109375" style="123" customWidth="1"/>
    <col min="4" max="4" width="12.7109375" style="123" customWidth="1"/>
    <col min="5" max="10" width="7.7109375" style="123" customWidth="1"/>
    <col min="11" max="11" width="2.7109375" style="123" customWidth="1"/>
    <col min="12" max="12" width="16.7109375" style="123" customWidth="1"/>
    <col min="13" max="16384" width="2.7109375" style="123" customWidth="1"/>
  </cols>
  <sheetData>
    <row r="1" spans="5:10" ht="12.75">
      <c r="E1" s="124" t="s">
        <v>285</v>
      </c>
      <c r="F1" s="124"/>
      <c r="G1" s="124"/>
      <c r="H1" s="124" t="s">
        <v>286</v>
      </c>
      <c r="I1" s="124"/>
      <c r="J1" s="124"/>
    </row>
    <row r="2" spans="2:10" ht="25.5">
      <c r="B2" s="201" t="s">
        <v>164</v>
      </c>
      <c r="C2" s="201" t="s">
        <v>165</v>
      </c>
      <c r="D2" s="201" t="s">
        <v>287</v>
      </c>
      <c r="E2" s="125" t="s">
        <v>34</v>
      </c>
      <c r="F2" s="125" t="s">
        <v>277</v>
      </c>
      <c r="G2" s="125" t="s">
        <v>279</v>
      </c>
      <c r="H2" s="125" t="s">
        <v>34</v>
      </c>
      <c r="I2" s="125" t="s">
        <v>277</v>
      </c>
      <c r="J2" s="125" t="s">
        <v>279</v>
      </c>
    </row>
    <row r="4" spans="2:10" ht="26.25">
      <c r="B4" s="6" t="s">
        <v>160</v>
      </c>
      <c r="C4" s="126"/>
      <c r="D4" s="126"/>
      <c r="E4" s="126"/>
      <c r="F4" s="126"/>
      <c r="G4" s="126"/>
      <c r="H4" s="126"/>
      <c r="I4" s="126"/>
      <c r="J4" s="126"/>
    </row>
    <row r="5" spans="2:10" ht="18">
      <c r="B5" s="43" t="s">
        <v>71</v>
      </c>
      <c r="C5" s="43"/>
      <c r="D5" s="43"/>
      <c r="E5" s="43"/>
      <c r="F5" s="43"/>
      <c r="G5" s="43"/>
      <c r="H5" s="43"/>
      <c r="I5" s="43"/>
      <c r="J5" s="43"/>
    </row>
    <row r="6" ht="13.5" thickBot="1"/>
    <row r="7" spans="2:11" ht="18.75" thickBot="1">
      <c r="B7" s="29" t="s">
        <v>182</v>
      </c>
      <c r="C7" s="138"/>
      <c r="D7" s="118"/>
      <c r="E7" s="21">
        <f aca="true" t="shared" si="0" ref="E7:J7">SUM(E8:E22)</f>
        <v>146</v>
      </c>
      <c r="F7" s="22">
        <f t="shared" si="0"/>
        <v>370</v>
      </c>
      <c r="G7" s="119">
        <f t="shared" si="0"/>
        <v>8466</v>
      </c>
      <c r="H7" s="21">
        <f t="shared" si="0"/>
        <v>21</v>
      </c>
      <c r="I7" s="22">
        <f t="shared" si="0"/>
        <v>30</v>
      </c>
      <c r="J7" s="23">
        <f t="shared" si="0"/>
        <v>1176</v>
      </c>
      <c r="K7" s="127"/>
    </row>
    <row r="8" spans="2:12" ht="12.75">
      <c r="B8" s="121" t="s">
        <v>79</v>
      </c>
      <c r="C8" s="203" t="s">
        <v>200</v>
      </c>
      <c r="D8" s="122" t="s">
        <v>93</v>
      </c>
      <c r="E8" s="128">
        <v>12</v>
      </c>
      <c r="F8" s="120">
        <v>12</v>
      </c>
      <c r="G8" s="41">
        <f>F8*40</f>
        <v>480</v>
      </c>
      <c r="H8" s="128">
        <f aca="true" t="shared" si="1" ref="H8:J10">E8</f>
        <v>12</v>
      </c>
      <c r="I8" s="120">
        <f t="shared" si="1"/>
        <v>12</v>
      </c>
      <c r="J8" s="41">
        <f t="shared" si="1"/>
        <v>480</v>
      </c>
      <c r="K8" s="127"/>
      <c r="L8" s="131" t="s">
        <v>183</v>
      </c>
    </row>
    <row r="9" spans="2:12" ht="12.75">
      <c r="B9" s="121" t="s">
        <v>80</v>
      </c>
      <c r="C9" s="203" t="s">
        <v>52</v>
      </c>
      <c r="D9" s="122" t="s">
        <v>93</v>
      </c>
      <c r="E9" s="128">
        <v>8</v>
      </c>
      <c r="F9" s="120">
        <v>16</v>
      </c>
      <c r="G9" s="41">
        <f>F9*38</f>
        <v>608</v>
      </c>
      <c r="H9" s="128">
        <f t="shared" si="1"/>
        <v>8</v>
      </c>
      <c r="I9" s="120">
        <f t="shared" si="1"/>
        <v>16</v>
      </c>
      <c r="J9" s="41">
        <f t="shared" si="1"/>
        <v>608</v>
      </c>
      <c r="K9" s="127"/>
      <c r="L9" s="131" t="s">
        <v>307</v>
      </c>
    </row>
    <row r="10" spans="2:12" ht="12.75">
      <c r="B10" s="121" t="s">
        <v>81</v>
      </c>
      <c r="C10" s="203" t="s">
        <v>196</v>
      </c>
      <c r="D10" s="122" t="s">
        <v>93</v>
      </c>
      <c r="E10" s="128">
        <v>1</v>
      </c>
      <c r="F10" s="120">
        <v>2</v>
      </c>
      <c r="G10" s="41">
        <f>F10*44</f>
        <v>88</v>
      </c>
      <c r="H10" s="128">
        <f t="shared" si="1"/>
        <v>1</v>
      </c>
      <c r="I10" s="120">
        <f t="shared" si="1"/>
        <v>2</v>
      </c>
      <c r="J10" s="41">
        <f t="shared" si="1"/>
        <v>88</v>
      </c>
      <c r="K10" s="127"/>
      <c r="L10" s="131">
        <v>144</v>
      </c>
    </row>
    <row r="11" spans="1:12" ht="12.75">
      <c r="A11" s="123" t="s">
        <v>68</v>
      </c>
      <c r="B11" s="133" t="s">
        <v>75</v>
      </c>
      <c r="C11" s="205" t="s">
        <v>342</v>
      </c>
      <c r="D11" s="134" t="s">
        <v>93</v>
      </c>
      <c r="E11" s="135">
        <v>12</v>
      </c>
      <c r="F11" s="136">
        <v>28</v>
      </c>
      <c r="G11" s="18">
        <f>F11*15</f>
        <v>420</v>
      </c>
      <c r="H11" s="135"/>
      <c r="I11" s="136"/>
      <c r="J11" s="137"/>
      <c r="K11" s="127"/>
      <c r="L11" s="131" t="s">
        <v>308</v>
      </c>
    </row>
    <row r="12" spans="2:12" ht="12.75">
      <c r="B12" s="121" t="s">
        <v>75</v>
      </c>
      <c r="C12" s="203" t="s">
        <v>202</v>
      </c>
      <c r="D12" s="122" t="s">
        <v>93</v>
      </c>
      <c r="E12" s="128">
        <v>3</v>
      </c>
      <c r="F12" s="120">
        <v>9</v>
      </c>
      <c r="G12" s="41">
        <f>F12*20</f>
        <v>180</v>
      </c>
      <c r="H12" s="128"/>
      <c r="I12" s="120"/>
      <c r="J12" s="41"/>
      <c r="K12" s="127"/>
      <c r="L12" s="131" t="s">
        <v>304</v>
      </c>
    </row>
    <row r="13" spans="2:12" ht="12.75">
      <c r="B13" s="121" t="s">
        <v>76</v>
      </c>
      <c r="C13" s="203" t="s">
        <v>202</v>
      </c>
      <c r="D13" s="122" t="s">
        <v>93</v>
      </c>
      <c r="E13" s="128">
        <v>37</v>
      </c>
      <c r="F13" s="120">
        <v>130</v>
      </c>
      <c r="G13" s="41">
        <f>F13*20</f>
        <v>2600</v>
      </c>
      <c r="H13" s="128"/>
      <c r="I13" s="120"/>
      <c r="J13" s="41"/>
      <c r="K13" s="127"/>
      <c r="L13" s="131" t="s">
        <v>305</v>
      </c>
    </row>
    <row r="14" spans="2:12" ht="12.75">
      <c r="B14" s="121" t="s">
        <v>325</v>
      </c>
      <c r="C14" s="203" t="s">
        <v>202</v>
      </c>
      <c r="D14" s="122" t="s">
        <v>93</v>
      </c>
      <c r="E14" s="207">
        <v>29</v>
      </c>
      <c r="F14" s="120">
        <v>79</v>
      </c>
      <c r="G14" s="41">
        <f>F14*20</f>
        <v>1580</v>
      </c>
      <c r="H14" s="207"/>
      <c r="I14" s="120"/>
      <c r="J14" s="41"/>
      <c r="K14" s="127"/>
      <c r="L14" s="131" t="s">
        <v>143</v>
      </c>
    </row>
    <row r="15" spans="2:12" ht="12.75">
      <c r="B15" s="121" t="s">
        <v>325</v>
      </c>
      <c r="C15" s="203" t="s">
        <v>342</v>
      </c>
      <c r="D15" s="122" t="s">
        <v>93</v>
      </c>
      <c r="E15" s="207"/>
      <c r="F15" s="120">
        <v>8</v>
      </c>
      <c r="G15" s="41">
        <f>F15*15</f>
        <v>120</v>
      </c>
      <c r="H15" s="207"/>
      <c r="I15" s="120"/>
      <c r="J15" s="41"/>
      <c r="K15" s="127"/>
      <c r="L15" s="131" t="s">
        <v>144</v>
      </c>
    </row>
    <row r="16" spans="2:12" ht="12.75">
      <c r="B16" s="121" t="s">
        <v>325</v>
      </c>
      <c r="C16" s="203" t="s">
        <v>152</v>
      </c>
      <c r="D16" s="122" t="s">
        <v>93</v>
      </c>
      <c r="E16" s="207"/>
      <c r="F16" s="120">
        <v>1</v>
      </c>
      <c r="G16" s="41">
        <f>F16*10</f>
        <v>10</v>
      </c>
      <c r="H16" s="207"/>
      <c r="I16" s="120"/>
      <c r="J16" s="41"/>
      <c r="K16" s="127"/>
      <c r="L16" s="131" t="s">
        <v>306</v>
      </c>
    </row>
    <row r="17" spans="2:12" ht="12.75">
      <c r="B17" s="121" t="s">
        <v>302</v>
      </c>
      <c r="C17" s="203" t="s">
        <v>202</v>
      </c>
      <c r="D17" s="122" t="s">
        <v>93</v>
      </c>
      <c r="E17" s="128">
        <v>9</v>
      </c>
      <c r="F17" s="120">
        <v>30</v>
      </c>
      <c r="G17" s="41">
        <f>F17*20</f>
        <v>600</v>
      </c>
      <c r="H17" s="128"/>
      <c r="I17" s="120"/>
      <c r="J17" s="41"/>
      <c r="K17" s="127"/>
      <c r="L17" s="131" t="s">
        <v>303</v>
      </c>
    </row>
    <row r="18" spans="2:12" ht="12.75">
      <c r="B18" s="121" t="s">
        <v>82</v>
      </c>
      <c r="C18" s="203" t="s">
        <v>202</v>
      </c>
      <c r="D18" s="122" t="s">
        <v>93</v>
      </c>
      <c r="E18" s="128">
        <v>10</v>
      </c>
      <c r="F18" s="120">
        <v>27</v>
      </c>
      <c r="G18" s="41">
        <f>F18*20</f>
        <v>540</v>
      </c>
      <c r="H18" s="128"/>
      <c r="I18" s="120"/>
      <c r="J18" s="41"/>
      <c r="K18" s="127"/>
      <c r="L18" s="131" t="s">
        <v>301</v>
      </c>
    </row>
    <row r="19" spans="2:12" ht="12.75">
      <c r="B19" s="121" t="s">
        <v>78</v>
      </c>
      <c r="C19" s="203" t="s">
        <v>386</v>
      </c>
      <c r="D19" s="122" t="s">
        <v>93</v>
      </c>
      <c r="E19" s="128">
        <v>20</v>
      </c>
      <c r="F19" s="120">
        <v>20</v>
      </c>
      <c r="G19" s="41">
        <f>F19*30</f>
        <v>600</v>
      </c>
      <c r="H19" s="128"/>
      <c r="I19" s="120"/>
      <c r="J19" s="41"/>
      <c r="K19" s="127"/>
      <c r="L19" s="131" t="s">
        <v>145</v>
      </c>
    </row>
    <row r="20" spans="2:12" ht="12.75">
      <c r="B20" s="121" t="s">
        <v>163</v>
      </c>
      <c r="C20" s="203" t="s">
        <v>202</v>
      </c>
      <c r="D20" s="122" t="s">
        <v>35</v>
      </c>
      <c r="E20" s="128">
        <v>2</v>
      </c>
      <c r="F20" s="120">
        <v>4</v>
      </c>
      <c r="G20" s="41">
        <f>F20*20</f>
        <v>80</v>
      </c>
      <c r="H20" s="128"/>
      <c r="I20" s="120"/>
      <c r="J20" s="41"/>
      <c r="K20" s="127"/>
      <c r="L20" s="131" t="s">
        <v>300</v>
      </c>
    </row>
    <row r="21" spans="2:12" ht="12.75">
      <c r="B21" s="121" t="s">
        <v>269</v>
      </c>
      <c r="C21" s="203" t="s">
        <v>185</v>
      </c>
      <c r="D21" s="122" t="s">
        <v>93</v>
      </c>
      <c r="E21" s="128">
        <v>1</v>
      </c>
      <c r="F21" s="120">
        <v>2</v>
      </c>
      <c r="G21" s="41">
        <v>240</v>
      </c>
      <c r="H21" s="128"/>
      <c r="I21" s="120"/>
      <c r="J21" s="41"/>
      <c r="K21" s="127"/>
      <c r="L21" s="131">
        <v>118</v>
      </c>
    </row>
    <row r="22" spans="2:12" ht="13.5" thickBot="1">
      <c r="B22" s="121" t="s">
        <v>154</v>
      </c>
      <c r="C22" s="203" t="s">
        <v>153</v>
      </c>
      <c r="D22" s="122" t="s">
        <v>93</v>
      </c>
      <c r="E22" s="128">
        <v>2</v>
      </c>
      <c r="F22" s="120">
        <v>2</v>
      </c>
      <c r="G22" s="41">
        <f>F22*160</f>
        <v>320</v>
      </c>
      <c r="H22" s="128"/>
      <c r="I22" s="120"/>
      <c r="J22" s="41"/>
      <c r="K22" s="127"/>
      <c r="L22" s="131" t="s">
        <v>146</v>
      </c>
    </row>
    <row r="23" spans="2:10" ht="12.75">
      <c r="B23" s="132" t="s">
        <v>147</v>
      </c>
      <c r="C23" s="132"/>
      <c r="D23" s="132"/>
      <c r="E23" s="132"/>
      <c r="F23" s="132"/>
      <c r="G23" s="132"/>
      <c r="H23" s="132"/>
      <c r="I23" s="132"/>
      <c r="J23" s="132"/>
    </row>
    <row r="24" spans="2:10" ht="12.75">
      <c r="B24" s="130"/>
      <c r="C24" s="130"/>
      <c r="D24" s="130"/>
      <c r="E24" s="130"/>
      <c r="F24" s="130"/>
      <c r="G24" s="130"/>
      <c r="H24" s="130"/>
      <c r="I24" s="130"/>
      <c r="J24" s="130"/>
    </row>
  </sheetData>
  <autoFilter ref="A3:L24"/>
  <mergeCells count="2">
    <mergeCell ref="E14:E16"/>
    <mergeCell ref="H14:H16"/>
  </mergeCells>
  <hyperlinks>
    <hyperlink ref="B5:J5" r:id="rId1" display="http://www.teoalida.ro/"/>
  </hyperlinks>
  <printOptions/>
  <pageMargins left="0" right="0" top="0" bottom="0" header="0" footer="0"/>
  <pageSetup horizontalDpi="300" verticalDpi="300" orientation="landscape" pageOrder="overThenDown" r:id="rId3"/>
  <drawing r:id="rId2"/>
</worksheet>
</file>

<file path=xl/worksheets/sheet4.xml><?xml version="1.0" encoding="utf-8"?>
<worksheet xmlns="http://schemas.openxmlformats.org/spreadsheetml/2006/main" xmlns:r="http://schemas.openxmlformats.org/officeDocument/2006/relationships">
  <dimension ref="B1:L47"/>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123" customWidth="1"/>
    <col min="2" max="2" width="40.7109375" style="123" customWidth="1"/>
    <col min="3" max="3" width="20.7109375" style="123" customWidth="1"/>
    <col min="4" max="4" width="12.7109375" style="123" customWidth="1"/>
    <col min="5" max="10" width="7.7109375" style="123" customWidth="1"/>
    <col min="11" max="11" width="2.7109375" style="123" customWidth="1"/>
    <col min="12" max="12" width="16.7109375" style="123" customWidth="1"/>
    <col min="13" max="16384" width="2.7109375" style="123" customWidth="1"/>
  </cols>
  <sheetData>
    <row r="1" spans="5:10" ht="12.75">
      <c r="E1" s="124" t="s">
        <v>285</v>
      </c>
      <c r="F1" s="124"/>
      <c r="G1" s="124"/>
      <c r="H1" s="124" t="s">
        <v>286</v>
      </c>
      <c r="I1" s="124"/>
      <c r="J1" s="124"/>
    </row>
    <row r="2" spans="2:10" ht="25.5">
      <c r="B2" s="201" t="s">
        <v>164</v>
      </c>
      <c r="C2" s="201" t="s">
        <v>165</v>
      </c>
      <c r="D2" s="201" t="s">
        <v>287</v>
      </c>
      <c r="E2" s="125" t="s">
        <v>34</v>
      </c>
      <c r="F2" s="125" t="s">
        <v>277</v>
      </c>
      <c r="G2" s="125" t="s">
        <v>279</v>
      </c>
      <c r="H2" s="125" t="s">
        <v>34</v>
      </c>
      <c r="I2" s="125" t="s">
        <v>277</v>
      </c>
      <c r="J2" s="125" t="s">
        <v>279</v>
      </c>
    </row>
    <row r="4" spans="2:10" ht="26.25">
      <c r="B4" s="6" t="s">
        <v>162</v>
      </c>
      <c r="C4" s="126"/>
      <c r="D4" s="126"/>
      <c r="E4" s="126"/>
      <c r="F4" s="126"/>
      <c r="G4" s="126"/>
      <c r="H4" s="126"/>
      <c r="I4" s="126"/>
      <c r="J4" s="126"/>
    </row>
    <row r="5" spans="2:10" ht="18">
      <c r="B5" s="43" t="s">
        <v>71</v>
      </c>
      <c r="C5" s="43"/>
      <c r="D5" s="43"/>
      <c r="E5" s="43"/>
      <c r="F5" s="43"/>
      <c r="G5" s="43"/>
      <c r="H5" s="43"/>
      <c r="I5" s="43"/>
      <c r="J5" s="43"/>
    </row>
    <row r="6" ht="13.5" thickBot="1"/>
    <row r="7" spans="2:12" ht="18.75" thickBot="1">
      <c r="B7" s="29" t="s">
        <v>39</v>
      </c>
      <c r="C7" s="138"/>
      <c r="D7" s="20"/>
      <c r="E7" s="21">
        <f>SUM(E8:E46)</f>
        <v>155</v>
      </c>
      <c r="F7" s="22">
        <f>SUM(F8:F46)</f>
        <v>236</v>
      </c>
      <c r="G7" s="23">
        <f>SUM(G8:G46)</f>
        <v>3574</v>
      </c>
      <c r="H7" s="21"/>
      <c r="I7" s="22"/>
      <c r="J7" s="23"/>
      <c r="K7" s="127"/>
      <c r="L7" s="131" t="s">
        <v>278</v>
      </c>
    </row>
    <row r="8" spans="2:11" ht="15.75">
      <c r="B8" s="28" t="s">
        <v>4</v>
      </c>
      <c r="C8" s="139"/>
      <c r="D8" s="24"/>
      <c r="E8" s="25"/>
      <c r="F8" s="26"/>
      <c r="G8" s="27"/>
      <c r="H8" s="25"/>
      <c r="I8" s="26"/>
      <c r="J8" s="40"/>
      <c r="K8" s="127"/>
    </row>
    <row r="9" spans="2:11" ht="12.75">
      <c r="B9" s="121" t="s">
        <v>156</v>
      </c>
      <c r="C9" s="203" t="s">
        <v>344</v>
      </c>
      <c r="D9" s="122" t="s">
        <v>38</v>
      </c>
      <c r="E9" s="128">
        <v>3</v>
      </c>
      <c r="F9" s="120">
        <v>6</v>
      </c>
      <c r="G9" s="41">
        <f>F9*12</f>
        <v>72</v>
      </c>
      <c r="H9" s="128"/>
      <c r="I9" s="120"/>
      <c r="J9" s="41"/>
      <c r="K9" s="127"/>
    </row>
    <row r="10" spans="2:11" ht="12.75">
      <c r="B10" s="121" t="s">
        <v>157</v>
      </c>
      <c r="C10" s="203" t="s">
        <v>344</v>
      </c>
      <c r="D10" s="122" t="s">
        <v>38</v>
      </c>
      <c r="E10" s="128">
        <v>3</v>
      </c>
      <c r="F10" s="120">
        <v>3</v>
      </c>
      <c r="G10" s="41">
        <f>F10*12</f>
        <v>36</v>
      </c>
      <c r="H10" s="128"/>
      <c r="I10" s="120"/>
      <c r="J10" s="41"/>
      <c r="K10" s="127"/>
    </row>
    <row r="11" spans="2:11" ht="12.75">
      <c r="B11" s="121" t="s">
        <v>244</v>
      </c>
      <c r="C11" s="203" t="s">
        <v>245</v>
      </c>
      <c r="D11" s="122" t="s">
        <v>38</v>
      </c>
      <c r="E11" s="128">
        <v>1</v>
      </c>
      <c r="F11" s="120">
        <v>1</v>
      </c>
      <c r="G11" s="41">
        <f>F11*42</f>
        <v>42</v>
      </c>
      <c r="H11" s="128"/>
      <c r="I11" s="120"/>
      <c r="J11" s="41"/>
      <c r="K11" s="127"/>
    </row>
    <row r="12" spans="2:11" ht="12.75">
      <c r="B12" s="121" t="s">
        <v>158</v>
      </c>
      <c r="C12" s="203" t="s">
        <v>216</v>
      </c>
      <c r="D12" s="122" t="s">
        <v>38</v>
      </c>
      <c r="E12" s="128">
        <v>2</v>
      </c>
      <c r="F12" s="120">
        <v>4</v>
      </c>
      <c r="G12" s="41">
        <f>F12*4</f>
        <v>16</v>
      </c>
      <c r="H12" s="128"/>
      <c r="I12" s="120"/>
      <c r="J12" s="41"/>
      <c r="K12" s="127"/>
    </row>
    <row r="13" spans="2:11" ht="12.75">
      <c r="B13" s="121" t="s">
        <v>159</v>
      </c>
      <c r="C13" s="203" t="s">
        <v>216</v>
      </c>
      <c r="D13" s="122" t="s">
        <v>38</v>
      </c>
      <c r="E13" s="128">
        <v>2</v>
      </c>
      <c r="F13" s="120">
        <v>2</v>
      </c>
      <c r="G13" s="41">
        <f>F13*4</f>
        <v>8</v>
      </c>
      <c r="H13" s="128"/>
      <c r="I13" s="120"/>
      <c r="J13" s="41"/>
      <c r="K13" s="127"/>
    </row>
    <row r="14" spans="2:11" ht="12.75">
      <c r="B14" s="121" t="s">
        <v>230</v>
      </c>
      <c r="C14" s="203" t="s">
        <v>216</v>
      </c>
      <c r="D14" s="122" t="s">
        <v>38</v>
      </c>
      <c r="E14" s="128">
        <v>18</v>
      </c>
      <c r="F14" s="120">
        <v>18</v>
      </c>
      <c r="G14" s="41">
        <f>F14*4</f>
        <v>72</v>
      </c>
      <c r="H14" s="128"/>
      <c r="I14" s="120"/>
      <c r="J14" s="41"/>
      <c r="K14" s="127"/>
    </row>
    <row r="15" spans="2:11" ht="12.75">
      <c r="B15" s="121" t="s">
        <v>15</v>
      </c>
      <c r="C15" s="203" t="s">
        <v>95</v>
      </c>
      <c r="D15" s="122" t="s">
        <v>38</v>
      </c>
      <c r="E15" s="128">
        <v>5</v>
      </c>
      <c r="F15" s="120">
        <v>5</v>
      </c>
      <c r="G15" s="41">
        <f>F15*2</f>
        <v>10</v>
      </c>
      <c r="H15" s="128"/>
      <c r="I15" s="120"/>
      <c r="J15" s="41"/>
      <c r="K15" s="127"/>
    </row>
    <row r="16" spans="2:11" ht="15.75">
      <c r="B16" s="28" t="s">
        <v>3</v>
      </c>
      <c r="C16" s="139"/>
      <c r="D16" s="24"/>
      <c r="E16" s="25"/>
      <c r="F16" s="26"/>
      <c r="G16" s="27"/>
      <c r="H16" s="25"/>
      <c r="I16" s="26"/>
      <c r="J16" s="40"/>
      <c r="K16" s="127"/>
    </row>
    <row r="17" spans="2:11" ht="12.75">
      <c r="B17" s="121" t="s">
        <v>156</v>
      </c>
      <c r="C17" s="203" t="s">
        <v>213</v>
      </c>
      <c r="D17" s="122" t="s">
        <v>38</v>
      </c>
      <c r="E17" s="128">
        <v>12</v>
      </c>
      <c r="F17" s="120">
        <v>24</v>
      </c>
      <c r="G17" s="41">
        <f>F17*12</f>
        <v>288</v>
      </c>
      <c r="H17" s="128"/>
      <c r="I17" s="120"/>
      <c r="J17" s="41"/>
      <c r="K17" s="127"/>
    </row>
    <row r="18" spans="2:11" ht="12.75">
      <c r="B18" s="121" t="s">
        <v>156</v>
      </c>
      <c r="C18" s="203" t="s">
        <v>51</v>
      </c>
      <c r="D18" s="122" t="s">
        <v>38</v>
      </c>
      <c r="E18" s="128">
        <v>11</v>
      </c>
      <c r="F18" s="120">
        <v>22</v>
      </c>
      <c r="G18" s="41">
        <f>F18*8</f>
        <v>176</v>
      </c>
      <c r="H18" s="128"/>
      <c r="I18" s="120"/>
      <c r="J18" s="41"/>
      <c r="K18" s="127"/>
    </row>
    <row r="19" spans="2:11" ht="12.75">
      <c r="B19" s="121" t="s">
        <v>248</v>
      </c>
      <c r="C19" s="203" t="s">
        <v>249</v>
      </c>
      <c r="D19" s="122" t="s">
        <v>38</v>
      </c>
      <c r="E19" s="128">
        <v>1</v>
      </c>
      <c r="F19" s="120">
        <v>1</v>
      </c>
      <c r="G19" s="41">
        <f>F19*60</f>
        <v>60</v>
      </c>
      <c r="H19" s="128"/>
      <c r="I19" s="120"/>
      <c r="J19" s="41"/>
      <c r="K19" s="127"/>
    </row>
    <row r="20" spans="2:11" ht="12.75">
      <c r="B20" s="121" t="s">
        <v>246</v>
      </c>
      <c r="C20" s="203" t="s">
        <v>336</v>
      </c>
      <c r="D20" s="122" t="s">
        <v>38</v>
      </c>
      <c r="E20" s="128">
        <v>1</v>
      </c>
      <c r="F20" s="120">
        <v>1</v>
      </c>
      <c r="G20" s="41">
        <f>F20*112</f>
        <v>112</v>
      </c>
      <c r="H20" s="128"/>
      <c r="I20" s="120"/>
      <c r="J20" s="41"/>
      <c r="K20" s="127"/>
    </row>
    <row r="21" spans="2:11" ht="12.75">
      <c r="B21" s="121" t="s">
        <v>247</v>
      </c>
      <c r="C21" s="203" t="s">
        <v>214</v>
      </c>
      <c r="D21" s="122" t="s">
        <v>38</v>
      </c>
      <c r="E21" s="128">
        <v>2</v>
      </c>
      <c r="F21" s="120">
        <v>2</v>
      </c>
      <c r="G21" s="41">
        <f>F21*80</f>
        <v>160</v>
      </c>
      <c r="H21" s="128"/>
      <c r="I21" s="120"/>
      <c r="J21" s="41"/>
      <c r="K21" s="127"/>
    </row>
    <row r="22" spans="2:11" ht="12.75">
      <c r="B22" s="121" t="s">
        <v>159</v>
      </c>
      <c r="C22" s="203" t="s">
        <v>216</v>
      </c>
      <c r="D22" s="122" t="s">
        <v>38</v>
      </c>
      <c r="E22" s="128">
        <v>4</v>
      </c>
      <c r="F22" s="120">
        <v>4</v>
      </c>
      <c r="G22" s="41">
        <f>F22*4</f>
        <v>16</v>
      </c>
      <c r="H22" s="128"/>
      <c r="I22" s="120"/>
      <c r="J22" s="41"/>
      <c r="K22" s="127"/>
    </row>
    <row r="23" spans="2:11" ht="12.75">
      <c r="B23" s="121" t="s">
        <v>231</v>
      </c>
      <c r="C23" s="203" t="s">
        <v>216</v>
      </c>
      <c r="D23" s="122" t="s">
        <v>38</v>
      </c>
      <c r="E23" s="128">
        <v>2</v>
      </c>
      <c r="F23" s="120">
        <v>2</v>
      </c>
      <c r="G23" s="41">
        <f>F23*4</f>
        <v>8</v>
      </c>
      <c r="H23" s="128"/>
      <c r="I23" s="120"/>
      <c r="J23" s="41"/>
      <c r="K23" s="127"/>
    </row>
    <row r="24" spans="2:11" ht="12.75">
      <c r="B24" s="121" t="s">
        <v>232</v>
      </c>
      <c r="C24" s="203" t="s">
        <v>216</v>
      </c>
      <c r="D24" s="122" t="s">
        <v>38</v>
      </c>
      <c r="E24" s="128">
        <v>11</v>
      </c>
      <c r="F24" s="120">
        <v>11</v>
      </c>
      <c r="G24" s="41">
        <f>F24*4</f>
        <v>44</v>
      </c>
      <c r="H24" s="128"/>
      <c r="I24" s="120"/>
      <c r="J24" s="41"/>
      <c r="K24" s="127"/>
    </row>
    <row r="25" spans="2:11" ht="15.75">
      <c r="B25" s="28" t="s">
        <v>2</v>
      </c>
      <c r="C25" s="139"/>
      <c r="D25" s="24"/>
      <c r="E25" s="25"/>
      <c r="F25" s="26"/>
      <c r="G25" s="27"/>
      <c r="H25" s="25"/>
      <c r="I25" s="26"/>
      <c r="J25" s="40"/>
      <c r="K25" s="127"/>
    </row>
    <row r="26" spans="2:11" ht="12.75">
      <c r="B26" s="121" t="s">
        <v>96</v>
      </c>
      <c r="C26" s="203" t="s">
        <v>250</v>
      </c>
      <c r="D26" s="122" t="s">
        <v>36</v>
      </c>
      <c r="E26" s="128">
        <v>1</v>
      </c>
      <c r="F26" s="120">
        <v>1</v>
      </c>
      <c r="G26" s="41">
        <f>F26*18</f>
        <v>18</v>
      </c>
      <c r="H26" s="128"/>
      <c r="I26" s="120"/>
      <c r="J26" s="41"/>
      <c r="K26" s="127"/>
    </row>
    <row r="27" spans="2:11" ht="12.75">
      <c r="B27" s="121" t="s">
        <v>211</v>
      </c>
      <c r="C27" s="203" t="s">
        <v>252</v>
      </c>
      <c r="D27" s="122" t="s">
        <v>72</v>
      </c>
      <c r="E27" s="128">
        <v>4</v>
      </c>
      <c r="F27" s="120">
        <v>4</v>
      </c>
      <c r="G27" s="41">
        <f>F27*19</f>
        <v>76</v>
      </c>
      <c r="H27" s="128"/>
      <c r="I27" s="120"/>
      <c r="J27" s="41"/>
      <c r="K27" s="127"/>
    </row>
    <row r="28" spans="2:11" ht="12.75">
      <c r="B28" s="121" t="s">
        <v>268</v>
      </c>
      <c r="C28" s="203" t="s">
        <v>202</v>
      </c>
      <c r="D28" s="122" t="s">
        <v>35</v>
      </c>
      <c r="E28" s="128">
        <v>4</v>
      </c>
      <c r="F28" s="120">
        <v>11</v>
      </c>
      <c r="G28" s="41">
        <f>F28*20</f>
        <v>220</v>
      </c>
      <c r="H28" s="128"/>
      <c r="I28" s="120"/>
      <c r="J28" s="41"/>
      <c r="K28" s="127"/>
    </row>
    <row r="29" spans="2:11" ht="12.75">
      <c r="B29" s="121" t="s">
        <v>383</v>
      </c>
      <c r="C29" s="203" t="s">
        <v>202</v>
      </c>
      <c r="D29" s="122" t="s">
        <v>35</v>
      </c>
      <c r="E29" s="128">
        <v>1</v>
      </c>
      <c r="F29" s="120">
        <v>2</v>
      </c>
      <c r="G29" s="41">
        <f>F29*20</f>
        <v>40</v>
      </c>
      <c r="H29" s="128"/>
      <c r="I29" s="120"/>
      <c r="J29" s="41"/>
      <c r="K29" s="127"/>
    </row>
    <row r="30" spans="2:11" ht="12.75">
      <c r="B30" s="121" t="s">
        <v>270</v>
      </c>
      <c r="C30" s="203" t="s">
        <v>202</v>
      </c>
      <c r="D30" s="122" t="s">
        <v>35</v>
      </c>
      <c r="E30" s="128">
        <v>10</v>
      </c>
      <c r="F30" s="120">
        <v>20</v>
      </c>
      <c r="G30" s="41">
        <f>F30*20</f>
        <v>400</v>
      </c>
      <c r="H30" s="128"/>
      <c r="I30" s="120"/>
      <c r="J30" s="41"/>
      <c r="K30" s="127"/>
    </row>
    <row r="31" spans="2:11" ht="12.75">
      <c r="B31" s="121" t="s">
        <v>74</v>
      </c>
      <c r="C31" s="203" t="s">
        <v>202</v>
      </c>
      <c r="D31" s="122" t="s">
        <v>35</v>
      </c>
      <c r="E31" s="128">
        <v>5</v>
      </c>
      <c r="F31" s="120">
        <v>10</v>
      </c>
      <c r="G31" s="41">
        <f>F31*20</f>
        <v>200</v>
      </c>
      <c r="H31" s="128"/>
      <c r="I31" s="120"/>
      <c r="J31" s="41"/>
      <c r="K31" s="127"/>
    </row>
    <row r="32" spans="2:11" ht="12.75">
      <c r="B32" s="121" t="s">
        <v>271</v>
      </c>
      <c r="C32" s="203" t="s">
        <v>217</v>
      </c>
      <c r="D32" s="122" t="s">
        <v>35</v>
      </c>
      <c r="E32" s="128">
        <v>1</v>
      </c>
      <c r="F32" s="120">
        <v>2</v>
      </c>
      <c r="G32" s="41">
        <f>F32*25</f>
        <v>50</v>
      </c>
      <c r="H32" s="128"/>
      <c r="I32" s="120"/>
      <c r="J32" s="41"/>
      <c r="K32" s="127"/>
    </row>
    <row r="33" spans="2:11" ht="15.75">
      <c r="B33" s="28" t="s">
        <v>1</v>
      </c>
      <c r="C33" s="139"/>
      <c r="D33" s="24"/>
      <c r="E33" s="25"/>
      <c r="F33" s="26"/>
      <c r="G33" s="27"/>
      <c r="H33" s="25"/>
      <c r="I33" s="26"/>
      <c r="J33" s="40"/>
      <c r="K33" s="127"/>
    </row>
    <row r="34" spans="2:12" ht="12.75">
      <c r="B34" s="121" t="s">
        <v>97</v>
      </c>
      <c r="C34" s="203" t="s">
        <v>218</v>
      </c>
      <c r="D34" s="122" t="s">
        <v>72</v>
      </c>
      <c r="E34" s="128">
        <v>6</v>
      </c>
      <c r="F34" s="120">
        <v>6</v>
      </c>
      <c r="G34" s="41">
        <v>56</v>
      </c>
      <c r="H34" s="128"/>
      <c r="I34" s="120"/>
      <c r="J34" s="41"/>
      <c r="K34" s="127"/>
      <c r="L34" s="131" t="s">
        <v>113</v>
      </c>
    </row>
    <row r="35" spans="2:12" ht="12.75">
      <c r="B35" s="121" t="s">
        <v>96</v>
      </c>
      <c r="C35" s="203" t="s">
        <v>326</v>
      </c>
      <c r="D35" s="122" t="s">
        <v>36</v>
      </c>
      <c r="E35" s="128">
        <v>10</v>
      </c>
      <c r="F35" s="120">
        <v>10</v>
      </c>
      <c r="G35" s="41">
        <f>F35*16</f>
        <v>160</v>
      </c>
      <c r="H35" s="128"/>
      <c r="I35" s="120"/>
      <c r="J35" s="41"/>
      <c r="K35" s="127"/>
      <c r="L35" s="131" t="s">
        <v>338</v>
      </c>
    </row>
    <row r="36" spans="2:12" ht="12.75">
      <c r="B36" s="121" t="s">
        <v>211</v>
      </c>
      <c r="C36" s="203" t="s">
        <v>252</v>
      </c>
      <c r="D36" s="122" t="s">
        <v>72</v>
      </c>
      <c r="E36" s="128">
        <v>6</v>
      </c>
      <c r="F36" s="120">
        <v>11</v>
      </c>
      <c r="G36" s="41">
        <f>F36*19</f>
        <v>209</v>
      </c>
      <c r="H36" s="128"/>
      <c r="I36" s="120"/>
      <c r="J36" s="41"/>
      <c r="K36" s="127"/>
      <c r="L36" s="131"/>
    </row>
    <row r="37" spans="2:12" ht="12.75">
      <c r="B37" s="121" t="s">
        <v>211</v>
      </c>
      <c r="C37" s="203" t="s">
        <v>98</v>
      </c>
      <c r="D37" s="122" t="s">
        <v>72</v>
      </c>
      <c r="E37" s="128">
        <v>1</v>
      </c>
      <c r="F37" s="120">
        <v>2</v>
      </c>
      <c r="G37" s="41">
        <f>F37*19</f>
        <v>38</v>
      </c>
      <c r="H37" s="128"/>
      <c r="I37" s="120"/>
      <c r="J37" s="41"/>
      <c r="K37" s="127"/>
      <c r="L37" s="131" t="s">
        <v>114</v>
      </c>
    </row>
    <row r="38" spans="2:12" ht="12.75">
      <c r="B38" s="121" t="s">
        <v>272</v>
      </c>
      <c r="C38" s="203" t="s">
        <v>202</v>
      </c>
      <c r="D38" s="122" t="s">
        <v>36</v>
      </c>
      <c r="E38" s="128">
        <v>1</v>
      </c>
      <c r="F38" s="120">
        <v>1</v>
      </c>
      <c r="G38" s="41">
        <f>F38*20</f>
        <v>20</v>
      </c>
      <c r="H38" s="128"/>
      <c r="I38" s="120"/>
      <c r="J38" s="41"/>
      <c r="K38" s="127"/>
      <c r="L38" s="131" t="s">
        <v>115</v>
      </c>
    </row>
    <row r="39" spans="2:12" ht="12.75">
      <c r="B39" s="121" t="s">
        <v>210</v>
      </c>
      <c r="C39" s="203" t="s">
        <v>184</v>
      </c>
      <c r="D39" s="122" t="s">
        <v>36</v>
      </c>
      <c r="E39" s="128">
        <v>18</v>
      </c>
      <c r="F39" s="120">
        <v>25</v>
      </c>
      <c r="G39" s="41">
        <f>F39*19</f>
        <v>475</v>
      </c>
      <c r="H39" s="128"/>
      <c r="I39" s="120"/>
      <c r="J39" s="41"/>
      <c r="K39" s="127"/>
      <c r="L39" s="131"/>
    </row>
    <row r="40" spans="2:12" ht="12.75">
      <c r="B40" s="121" t="s">
        <v>210</v>
      </c>
      <c r="C40" s="203" t="s">
        <v>152</v>
      </c>
      <c r="D40" s="122" t="s">
        <v>36</v>
      </c>
      <c r="E40" s="128"/>
      <c r="F40" s="120">
        <v>7</v>
      </c>
      <c r="G40" s="41">
        <f>F40*10</f>
        <v>70</v>
      </c>
      <c r="H40" s="128"/>
      <c r="I40" s="120"/>
      <c r="J40" s="41"/>
      <c r="K40" s="127"/>
      <c r="L40" s="131"/>
    </row>
    <row r="41" spans="2:12" ht="12.75">
      <c r="B41" s="121" t="s">
        <v>210</v>
      </c>
      <c r="C41" s="203" t="s">
        <v>220</v>
      </c>
      <c r="D41" s="122" t="s">
        <v>36</v>
      </c>
      <c r="E41" s="128">
        <v>1</v>
      </c>
      <c r="F41" s="120">
        <v>2</v>
      </c>
      <c r="G41" s="41">
        <f>F41*15</f>
        <v>30</v>
      </c>
      <c r="H41" s="128"/>
      <c r="I41" s="120"/>
      <c r="J41" s="41"/>
      <c r="K41" s="127"/>
      <c r="L41" s="131" t="s">
        <v>110</v>
      </c>
    </row>
    <row r="42" spans="2:12" ht="12.75">
      <c r="B42" s="121" t="s">
        <v>270</v>
      </c>
      <c r="C42" s="203" t="s">
        <v>202</v>
      </c>
      <c r="D42" s="122" t="s">
        <v>109</v>
      </c>
      <c r="E42" s="128">
        <v>5</v>
      </c>
      <c r="F42" s="120">
        <v>10</v>
      </c>
      <c r="G42" s="41">
        <f>F42*20</f>
        <v>200</v>
      </c>
      <c r="H42" s="128"/>
      <c r="I42" s="120"/>
      <c r="J42" s="41"/>
      <c r="K42" s="127"/>
      <c r="L42" s="131" t="s">
        <v>116</v>
      </c>
    </row>
    <row r="43" spans="2:12" ht="12.75">
      <c r="B43" s="121" t="s">
        <v>273</v>
      </c>
      <c r="C43" s="203" t="s">
        <v>262</v>
      </c>
      <c r="D43" s="122" t="s">
        <v>36</v>
      </c>
      <c r="E43" s="128">
        <v>1</v>
      </c>
      <c r="F43" s="120">
        <v>2</v>
      </c>
      <c r="G43" s="41">
        <f>F43*20</f>
        <v>40</v>
      </c>
      <c r="H43" s="128"/>
      <c r="I43" s="120"/>
      <c r="J43" s="41"/>
      <c r="K43" s="127"/>
      <c r="L43" s="131" t="s">
        <v>111</v>
      </c>
    </row>
    <row r="44" spans="2:12" ht="12.75">
      <c r="B44" s="121" t="s">
        <v>233</v>
      </c>
      <c r="C44" s="203" t="s">
        <v>328</v>
      </c>
      <c r="D44" s="122" t="s">
        <v>36</v>
      </c>
      <c r="E44" s="128">
        <v>2</v>
      </c>
      <c r="F44" s="120">
        <v>4</v>
      </c>
      <c r="G44" s="41">
        <f>F44*38</f>
        <v>152</v>
      </c>
      <c r="H44" s="128"/>
      <c r="I44" s="120"/>
      <c r="J44" s="41"/>
      <c r="K44" s="127"/>
      <c r="L44" s="131" t="s">
        <v>112</v>
      </c>
    </row>
    <row r="45" spans="2:11" ht="15.75">
      <c r="B45" s="28" t="s">
        <v>0</v>
      </c>
      <c r="C45" s="139"/>
      <c r="D45" s="24"/>
      <c r="E45" s="25"/>
      <c r="F45" s="26"/>
      <c r="G45" s="27"/>
      <c r="H45" s="25"/>
      <c r="I45" s="26"/>
      <c r="J45" s="40"/>
      <c r="K45" s="127"/>
    </row>
    <row r="46" spans="2:11" ht="13.5" thickBot="1">
      <c r="B46" s="121" t="s">
        <v>251</v>
      </c>
      <c r="C46" s="206" t="s">
        <v>341</v>
      </c>
      <c r="D46" s="122" t="s">
        <v>36</v>
      </c>
      <c r="E46" s="128" t="s">
        <v>339</v>
      </c>
      <c r="F46" s="120"/>
      <c r="G46" s="41"/>
      <c r="H46" s="128"/>
      <c r="I46" s="120"/>
      <c r="J46" s="41"/>
      <c r="K46" s="127"/>
    </row>
    <row r="47" spans="2:10" ht="12.75">
      <c r="B47" s="129"/>
      <c r="C47" s="129"/>
      <c r="D47" s="129"/>
      <c r="E47" s="129"/>
      <c r="F47" s="129"/>
      <c r="G47" s="129"/>
      <c r="H47" s="129"/>
      <c r="I47" s="129"/>
      <c r="J47" s="129"/>
    </row>
  </sheetData>
  <autoFilter ref="B3:L47"/>
  <hyperlinks>
    <hyperlink ref="B5:J5" r:id="rId1" display="http://www.teoalida.ro/"/>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112"/>
  <dimension ref="A1:L38"/>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8" customWidth="1"/>
    <col min="2" max="2" width="40.7109375" style="8" customWidth="1"/>
    <col min="3" max="3" width="20.7109375" style="8" customWidth="1"/>
    <col min="4" max="4" width="12.7109375" style="8" customWidth="1"/>
    <col min="5" max="10" width="7.7109375" style="8" customWidth="1"/>
    <col min="11" max="11" width="2.7109375" style="8" customWidth="1"/>
    <col min="12" max="12" width="16.7109375" style="8" customWidth="1"/>
    <col min="13" max="16384" width="2.7109375" style="8" customWidth="1"/>
  </cols>
  <sheetData>
    <row r="1" spans="5:10" ht="12.75">
      <c r="E1" s="9" t="s">
        <v>285</v>
      </c>
      <c r="F1" s="9"/>
      <c r="G1" s="9"/>
      <c r="H1" s="9" t="s">
        <v>286</v>
      </c>
      <c r="I1" s="9"/>
      <c r="J1" s="9"/>
    </row>
    <row r="2" spans="2:10" s="13" customFormat="1" ht="25.5">
      <c r="B2" s="201" t="s">
        <v>164</v>
      </c>
      <c r="C2" s="201" t="s">
        <v>165</v>
      </c>
      <c r="D2" s="201" t="s">
        <v>287</v>
      </c>
      <c r="E2" s="10" t="s">
        <v>34</v>
      </c>
      <c r="F2" s="10" t="s">
        <v>277</v>
      </c>
      <c r="G2" s="10" t="s">
        <v>279</v>
      </c>
      <c r="H2" s="10" t="s">
        <v>34</v>
      </c>
      <c r="I2" s="10" t="s">
        <v>277</v>
      </c>
      <c r="J2" s="10" t="s">
        <v>279</v>
      </c>
    </row>
    <row r="4" spans="2:10" ht="26.25">
      <c r="B4" s="14" t="s">
        <v>162</v>
      </c>
      <c r="C4" s="9"/>
      <c r="D4" s="9"/>
      <c r="E4" s="9"/>
      <c r="F4" s="9"/>
      <c r="G4" s="9"/>
      <c r="H4" s="9"/>
      <c r="I4" s="9"/>
      <c r="J4" s="9"/>
    </row>
    <row r="5" spans="2:10" ht="18">
      <c r="B5" s="43" t="s">
        <v>71</v>
      </c>
      <c r="C5" s="43"/>
      <c r="D5" s="43"/>
      <c r="E5" s="43"/>
      <c r="F5" s="43"/>
      <c r="G5" s="43"/>
      <c r="H5" s="43"/>
      <c r="I5" s="43"/>
      <c r="J5" s="43"/>
    </row>
    <row r="6" ht="13.5" thickBot="1"/>
    <row r="7" spans="2:11" ht="18.75" thickBot="1">
      <c r="B7" s="29" t="s">
        <v>345</v>
      </c>
      <c r="C7" s="202"/>
      <c r="D7" s="20"/>
      <c r="E7" s="21">
        <f aca="true" t="shared" si="0" ref="E7:J7">SUM(E8:E37)</f>
        <v>49</v>
      </c>
      <c r="F7" s="22">
        <f t="shared" si="0"/>
        <v>265</v>
      </c>
      <c r="G7" s="23">
        <f t="shared" si="0"/>
        <v>3564</v>
      </c>
      <c r="H7" s="21">
        <f t="shared" si="0"/>
        <v>1</v>
      </c>
      <c r="I7" s="22">
        <f t="shared" si="0"/>
        <v>2</v>
      </c>
      <c r="J7" s="23">
        <f t="shared" si="0"/>
        <v>148</v>
      </c>
      <c r="K7" s="15"/>
    </row>
    <row r="8" spans="2:11" ht="15.75">
      <c r="B8" s="28" t="s">
        <v>380</v>
      </c>
      <c r="C8" s="139"/>
      <c r="D8" s="24"/>
      <c r="E8" s="25"/>
      <c r="F8" s="26"/>
      <c r="G8" s="27"/>
      <c r="H8" s="25"/>
      <c r="I8" s="26"/>
      <c r="J8" s="40"/>
      <c r="K8" s="15"/>
    </row>
    <row r="9" spans="2:11" ht="12.75">
      <c r="B9" s="34" t="s">
        <v>371</v>
      </c>
      <c r="C9" s="140" t="s">
        <v>370</v>
      </c>
      <c r="D9" s="35" t="s">
        <v>275</v>
      </c>
      <c r="E9" s="36">
        <v>1</v>
      </c>
      <c r="F9" s="37">
        <v>3</v>
      </c>
      <c r="G9" s="38">
        <f>F9*6</f>
        <v>18</v>
      </c>
      <c r="H9" s="36"/>
      <c r="I9" s="37"/>
      <c r="J9" s="42"/>
      <c r="K9" s="15"/>
    </row>
    <row r="10" spans="2:11" ht="12.75">
      <c r="B10" s="34" t="s">
        <v>361</v>
      </c>
      <c r="C10" s="140" t="s">
        <v>362</v>
      </c>
      <c r="D10" s="35" t="s">
        <v>275</v>
      </c>
      <c r="E10" s="36">
        <v>1</v>
      </c>
      <c r="F10" s="37">
        <v>6</v>
      </c>
      <c r="G10" s="38">
        <f aca="true" t="shared" si="1" ref="G10:G15">F10*9</f>
        <v>54</v>
      </c>
      <c r="H10" s="36"/>
      <c r="I10" s="37"/>
      <c r="J10" s="42"/>
      <c r="K10" s="15"/>
    </row>
    <row r="11" spans="2:11" ht="12.75">
      <c r="B11" s="34" t="s">
        <v>357</v>
      </c>
      <c r="C11" s="140" t="s">
        <v>363</v>
      </c>
      <c r="D11" s="35" t="s">
        <v>275</v>
      </c>
      <c r="E11" s="36">
        <v>2</v>
      </c>
      <c r="F11" s="37">
        <v>8</v>
      </c>
      <c r="G11" s="38">
        <f t="shared" si="1"/>
        <v>72</v>
      </c>
      <c r="H11" s="36"/>
      <c r="I11" s="37"/>
      <c r="J11" s="42"/>
      <c r="K11" s="15"/>
    </row>
    <row r="12" spans="2:12" ht="12.75">
      <c r="B12" s="34" t="s">
        <v>355</v>
      </c>
      <c r="C12" s="140" t="s">
        <v>364</v>
      </c>
      <c r="D12" s="35" t="s">
        <v>275</v>
      </c>
      <c r="E12" s="36">
        <v>10</v>
      </c>
      <c r="F12" s="37">
        <v>30</v>
      </c>
      <c r="G12" s="38">
        <f t="shared" si="1"/>
        <v>270</v>
      </c>
      <c r="H12" s="36"/>
      <c r="I12" s="37"/>
      <c r="J12" s="42"/>
      <c r="K12" s="15"/>
      <c r="L12" s="11" t="s">
        <v>369</v>
      </c>
    </row>
    <row r="13" spans="2:11" ht="12.75">
      <c r="B13" s="34" t="s">
        <v>358</v>
      </c>
      <c r="C13" s="140" t="s">
        <v>365</v>
      </c>
      <c r="D13" s="35" t="s">
        <v>275</v>
      </c>
      <c r="E13" s="36">
        <v>4</v>
      </c>
      <c r="F13" s="37">
        <v>8</v>
      </c>
      <c r="G13" s="38">
        <f t="shared" si="1"/>
        <v>72</v>
      </c>
      <c r="H13" s="36"/>
      <c r="I13" s="37"/>
      <c r="J13" s="42"/>
      <c r="K13" s="15"/>
    </row>
    <row r="14" spans="2:11" ht="12.75">
      <c r="B14" s="34" t="s">
        <v>356</v>
      </c>
      <c r="C14" s="140" t="s">
        <v>366</v>
      </c>
      <c r="D14" s="35" t="s">
        <v>275</v>
      </c>
      <c r="E14" s="36">
        <v>10</v>
      </c>
      <c r="F14" s="37">
        <v>20</v>
      </c>
      <c r="G14" s="38">
        <f t="shared" si="1"/>
        <v>180</v>
      </c>
      <c r="H14" s="36"/>
      <c r="I14" s="37"/>
      <c r="J14" s="42"/>
      <c r="K14" s="15"/>
    </row>
    <row r="15" spans="2:11" ht="12.75">
      <c r="B15" s="34" t="s">
        <v>367</v>
      </c>
      <c r="C15" s="140" t="s">
        <v>368</v>
      </c>
      <c r="D15" s="35" t="s">
        <v>275</v>
      </c>
      <c r="E15" s="36">
        <v>4</v>
      </c>
      <c r="F15" s="37">
        <v>4</v>
      </c>
      <c r="G15" s="38">
        <f t="shared" si="1"/>
        <v>36</v>
      </c>
      <c r="H15" s="36"/>
      <c r="I15" s="37"/>
      <c r="J15" s="42"/>
      <c r="K15" s="15"/>
    </row>
    <row r="16" spans="2:11" ht="12.75">
      <c r="B16" s="34" t="s">
        <v>359</v>
      </c>
      <c r="C16" s="140" t="s">
        <v>360</v>
      </c>
      <c r="D16" s="35" t="s">
        <v>275</v>
      </c>
      <c r="E16" s="36">
        <v>3</v>
      </c>
      <c r="F16" s="37">
        <v>3</v>
      </c>
      <c r="G16" s="38">
        <f>F16*66</f>
        <v>198</v>
      </c>
      <c r="H16" s="36"/>
      <c r="I16" s="37"/>
      <c r="J16" s="42"/>
      <c r="K16" s="15"/>
    </row>
    <row r="17" spans="1:11" ht="12.75">
      <c r="A17" s="8" t="s">
        <v>68</v>
      </c>
      <c r="B17" s="34" t="s">
        <v>327</v>
      </c>
      <c r="C17" s="140" t="s">
        <v>194</v>
      </c>
      <c r="D17" s="35" t="s">
        <v>155</v>
      </c>
      <c r="E17" s="36">
        <v>1</v>
      </c>
      <c r="F17" s="37">
        <v>1</v>
      </c>
      <c r="G17" s="38">
        <f>F17*120</f>
        <v>120</v>
      </c>
      <c r="H17" s="36">
        <f>E17</f>
        <v>1</v>
      </c>
      <c r="I17" s="37">
        <v>1</v>
      </c>
      <c r="J17" s="38">
        <f>G17</f>
        <v>120</v>
      </c>
      <c r="K17" s="46"/>
    </row>
    <row r="18" spans="2:11" ht="12.75">
      <c r="B18" s="34" t="s">
        <v>192</v>
      </c>
      <c r="C18" s="140" t="s">
        <v>202</v>
      </c>
      <c r="D18" s="35" t="s">
        <v>38</v>
      </c>
      <c r="E18" s="36">
        <v>3</v>
      </c>
      <c r="F18" s="37">
        <v>3</v>
      </c>
      <c r="G18" s="38">
        <f>F18*20</f>
        <v>60</v>
      </c>
      <c r="H18" s="36"/>
      <c r="I18" s="37"/>
      <c r="J18" s="42"/>
      <c r="K18" s="15"/>
    </row>
    <row r="19" spans="2:11" ht="12" customHeight="1">
      <c r="B19" s="34" t="s">
        <v>193</v>
      </c>
      <c r="C19" s="140" t="s">
        <v>266</v>
      </c>
      <c r="D19" s="35" t="s">
        <v>38</v>
      </c>
      <c r="E19" s="36">
        <v>2</v>
      </c>
      <c r="F19" s="37">
        <v>2</v>
      </c>
      <c r="G19" s="38">
        <f>F19*20</f>
        <v>40</v>
      </c>
      <c r="H19" s="36"/>
      <c r="I19" s="37"/>
      <c r="J19" s="42"/>
      <c r="K19" s="15"/>
    </row>
    <row r="20" spans="2:11" ht="15.75">
      <c r="B20" s="28" t="s">
        <v>379</v>
      </c>
      <c r="C20" s="139"/>
      <c r="D20" s="24"/>
      <c r="E20" s="25"/>
      <c r="F20" s="26"/>
      <c r="G20" s="27"/>
      <c r="H20" s="25"/>
      <c r="I20" s="26"/>
      <c r="J20" s="40"/>
      <c r="K20" s="15"/>
    </row>
    <row r="21" spans="2:11" ht="12.75">
      <c r="B21" s="34" t="s">
        <v>74</v>
      </c>
      <c r="C21" s="140" t="s">
        <v>202</v>
      </c>
      <c r="D21" s="35" t="s">
        <v>35</v>
      </c>
      <c r="E21" s="36"/>
      <c r="F21" s="37">
        <v>15</v>
      </c>
      <c r="G21" s="38">
        <f>F21*20</f>
        <v>300</v>
      </c>
      <c r="H21" s="36"/>
      <c r="I21" s="37"/>
      <c r="J21" s="42"/>
      <c r="K21" s="15"/>
    </row>
    <row r="22" spans="2:11" ht="12.75">
      <c r="B22" s="34" t="s">
        <v>351</v>
      </c>
      <c r="C22" s="140" t="s">
        <v>326</v>
      </c>
      <c r="D22" s="35" t="s">
        <v>35</v>
      </c>
      <c r="E22" s="36"/>
      <c r="F22" s="37">
        <v>3</v>
      </c>
      <c r="G22" s="38">
        <f>F22*16</f>
        <v>48</v>
      </c>
      <c r="H22" s="36"/>
      <c r="I22" s="37"/>
      <c r="J22" s="42"/>
      <c r="K22" s="15"/>
    </row>
    <row r="23" spans="2:11" ht="12.75">
      <c r="B23" s="34" t="s">
        <v>352</v>
      </c>
      <c r="C23" s="140" t="s">
        <v>202</v>
      </c>
      <c r="D23" s="35" t="s">
        <v>35</v>
      </c>
      <c r="E23" s="36"/>
      <c r="F23" s="37">
        <v>4</v>
      </c>
      <c r="G23" s="38">
        <f>F23*20</f>
        <v>80</v>
      </c>
      <c r="H23" s="36"/>
      <c r="I23" s="37"/>
      <c r="J23" s="42"/>
      <c r="K23" s="15"/>
    </row>
    <row r="24" spans="2:11" ht="12.75">
      <c r="B24" s="34" t="s">
        <v>354</v>
      </c>
      <c r="C24" s="140" t="s">
        <v>152</v>
      </c>
      <c r="D24" s="35" t="s">
        <v>35</v>
      </c>
      <c r="E24" s="36"/>
      <c r="F24" s="37">
        <v>3</v>
      </c>
      <c r="G24" s="38">
        <f>F24*10</f>
        <v>30</v>
      </c>
      <c r="H24" s="36"/>
      <c r="I24" s="37"/>
      <c r="J24" s="42"/>
      <c r="K24" s="15"/>
    </row>
    <row r="25" spans="2:11" ht="12.75">
      <c r="B25" s="7" t="s">
        <v>96</v>
      </c>
      <c r="C25" s="140" t="s">
        <v>326</v>
      </c>
      <c r="D25" s="35" t="s">
        <v>235</v>
      </c>
      <c r="E25" s="36"/>
      <c r="F25" s="37">
        <v>8</v>
      </c>
      <c r="G25" s="38">
        <f>F25*16</f>
        <v>128</v>
      </c>
      <c r="H25" s="36"/>
      <c r="I25" s="37"/>
      <c r="J25" s="42"/>
      <c r="K25" s="15"/>
    </row>
    <row r="26" spans="2:11" ht="12.75">
      <c r="B26" s="34" t="s">
        <v>190</v>
      </c>
      <c r="C26" s="140" t="s">
        <v>264</v>
      </c>
      <c r="D26" s="35" t="s">
        <v>235</v>
      </c>
      <c r="E26" s="36"/>
      <c r="F26" s="37">
        <v>4</v>
      </c>
      <c r="G26" s="38">
        <f>F26*12</f>
        <v>48</v>
      </c>
      <c r="H26" s="36"/>
      <c r="I26" s="37"/>
      <c r="J26" s="42"/>
      <c r="K26" s="15"/>
    </row>
    <row r="27" spans="2:11" ht="12.75">
      <c r="B27" s="34" t="s">
        <v>189</v>
      </c>
      <c r="C27" s="140" t="s">
        <v>202</v>
      </c>
      <c r="D27" s="35" t="s">
        <v>235</v>
      </c>
      <c r="E27" s="36"/>
      <c r="F27" s="37">
        <v>3</v>
      </c>
      <c r="G27" s="38">
        <f>F27*20</f>
        <v>60</v>
      </c>
      <c r="H27" s="36"/>
      <c r="I27" s="37"/>
      <c r="J27" s="42"/>
      <c r="K27" s="15"/>
    </row>
    <row r="28" spans="2:11" ht="12.75">
      <c r="B28" s="34" t="s">
        <v>346</v>
      </c>
      <c r="C28" s="140" t="s">
        <v>152</v>
      </c>
      <c r="D28" s="35" t="s">
        <v>36</v>
      </c>
      <c r="E28" s="36"/>
      <c r="F28" s="37">
        <v>72</v>
      </c>
      <c r="G28" s="38">
        <f>F28*10</f>
        <v>720</v>
      </c>
      <c r="H28" s="36"/>
      <c r="I28" s="37"/>
      <c r="J28" s="42"/>
      <c r="K28" s="15"/>
    </row>
    <row r="29" spans="2:11" ht="12.75">
      <c r="B29" s="34" t="s">
        <v>353</v>
      </c>
      <c r="C29" s="140" t="s">
        <v>324</v>
      </c>
      <c r="D29" s="35" t="s">
        <v>36</v>
      </c>
      <c r="E29" s="36"/>
      <c r="F29" s="37">
        <v>28</v>
      </c>
      <c r="G29" s="38">
        <f>F29*20</f>
        <v>560</v>
      </c>
      <c r="H29" s="36"/>
      <c r="I29" s="37"/>
      <c r="J29" s="42"/>
      <c r="K29" s="15"/>
    </row>
    <row r="30" spans="2:11" ht="12.75">
      <c r="B30" s="34" t="s">
        <v>187</v>
      </c>
      <c r="C30" s="140" t="s">
        <v>348</v>
      </c>
      <c r="D30" s="35" t="s">
        <v>72</v>
      </c>
      <c r="E30" s="36"/>
      <c r="F30" s="37">
        <v>10</v>
      </c>
      <c r="G30" s="38">
        <f>F30*16</f>
        <v>160</v>
      </c>
      <c r="H30" s="36"/>
      <c r="I30" s="37">
        <v>1</v>
      </c>
      <c r="J30" s="42">
        <v>28</v>
      </c>
      <c r="K30" s="15"/>
    </row>
    <row r="31" spans="2:11" ht="12.75">
      <c r="B31" s="34" t="s">
        <v>347</v>
      </c>
      <c r="C31" s="140" t="s">
        <v>77</v>
      </c>
      <c r="D31" s="35" t="s">
        <v>72</v>
      </c>
      <c r="E31" s="36"/>
      <c r="F31" s="37">
        <v>9</v>
      </c>
      <c r="G31" s="38">
        <f>F31*8</f>
        <v>72</v>
      </c>
      <c r="H31" s="36"/>
      <c r="I31" s="37"/>
      <c r="J31" s="42"/>
      <c r="K31" s="15"/>
    </row>
    <row r="32" spans="2:11" ht="12.75">
      <c r="B32" s="34" t="s">
        <v>188</v>
      </c>
      <c r="C32" s="140" t="s">
        <v>264</v>
      </c>
      <c r="D32" s="35" t="s">
        <v>72</v>
      </c>
      <c r="E32" s="36"/>
      <c r="F32" s="37">
        <v>3</v>
      </c>
      <c r="G32" s="38">
        <f>F32*12</f>
        <v>36</v>
      </c>
      <c r="H32" s="36"/>
      <c r="I32" s="37"/>
      <c r="J32" s="42"/>
      <c r="K32" s="15"/>
    </row>
    <row r="33" spans="2:12" ht="12.75">
      <c r="B33" s="34" t="s">
        <v>349</v>
      </c>
      <c r="C33" s="140" t="s">
        <v>219</v>
      </c>
      <c r="D33" s="35" t="s">
        <v>72</v>
      </c>
      <c r="E33" s="36"/>
      <c r="F33" s="37">
        <v>5</v>
      </c>
      <c r="G33" s="38">
        <f>F33*9</f>
        <v>45</v>
      </c>
      <c r="H33" s="36"/>
      <c r="I33" s="37"/>
      <c r="J33" s="42"/>
      <c r="K33" s="15"/>
      <c r="L33" s="11" t="s">
        <v>350</v>
      </c>
    </row>
    <row r="34" spans="2:11" ht="12.75">
      <c r="B34" s="34" t="s">
        <v>94</v>
      </c>
      <c r="C34" s="140" t="s">
        <v>186</v>
      </c>
      <c r="D34" s="35" t="s">
        <v>72</v>
      </c>
      <c r="E34" s="36"/>
      <c r="F34" s="37">
        <v>2</v>
      </c>
      <c r="G34" s="38">
        <f>F34*14</f>
        <v>28</v>
      </c>
      <c r="H34" s="36"/>
      <c r="I34" s="37"/>
      <c r="J34" s="38"/>
      <c r="K34" s="15"/>
    </row>
    <row r="35" spans="2:11" ht="15.75">
      <c r="B35" s="28" t="s">
        <v>378</v>
      </c>
      <c r="C35" s="139"/>
      <c r="D35" s="24"/>
      <c r="E35" s="25"/>
      <c r="F35" s="26"/>
      <c r="G35" s="27"/>
      <c r="H35" s="25"/>
      <c r="I35" s="26"/>
      <c r="J35" s="40"/>
      <c r="K35" s="15"/>
    </row>
    <row r="36" spans="2:11" ht="12.75">
      <c r="B36" s="34" t="s">
        <v>377</v>
      </c>
      <c r="C36" s="140" t="s">
        <v>368</v>
      </c>
      <c r="D36" s="35" t="s">
        <v>275</v>
      </c>
      <c r="E36" s="36">
        <v>7</v>
      </c>
      <c r="F36" s="37">
        <v>7</v>
      </c>
      <c r="G36" s="38">
        <f>F36*9</f>
        <v>63</v>
      </c>
      <c r="H36" s="36"/>
      <c r="I36" s="37"/>
      <c r="J36" s="42"/>
      <c r="K36" s="15"/>
    </row>
    <row r="37" spans="2:11" ht="13.5" thickBot="1">
      <c r="B37" s="34" t="s">
        <v>359</v>
      </c>
      <c r="C37" s="204" t="s">
        <v>360</v>
      </c>
      <c r="D37" s="35" t="s">
        <v>275</v>
      </c>
      <c r="E37" s="36">
        <v>1</v>
      </c>
      <c r="F37" s="37">
        <v>1</v>
      </c>
      <c r="G37" s="38">
        <f>F37*66</f>
        <v>66</v>
      </c>
      <c r="H37" s="36"/>
      <c r="I37" s="37"/>
      <c r="J37" s="42"/>
      <c r="K37" s="15"/>
    </row>
    <row r="38" spans="2:10" ht="12.75">
      <c r="B38" s="19"/>
      <c r="C38" s="19"/>
      <c r="D38" s="19"/>
      <c r="E38" s="19"/>
      <c r="F38" s="19"/>
      <c r="G38" s="19"/>
      <c r="H38" s="19"/>
      <c r="I38" s="19"/>
      <c r="J38" s="19"/>
    </row>
  </sheetData>
  <autoFilter ref="A3:L38"/>
  <hyperlinks>
    <hyperlink ref="B5:J5" r:id="rId1" display="http://www.teoalida.ro/"/>
  </hyperlinks>
  <printOptions/>
  <pageMargins left="0" right="0" top="0" bottom="0" header="0" footer="0"/>
  <pageSetup horizontalDpi="300" verticalDpi="300" orientation="landscape" pageOrder="overThenDown"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 apartamente - www.teoalida.ro</dc:title>
  <dc:subject/>
  <dc:creator>Teoalida</dc:creator>
  <cp:keywords/>
  <dc:description/>
  <cp:lastModifiedBy>Teoalida</cp:lastModifiedBy>
  <cp:lastPrinted>2000-11-21T05:12:41Z</cp:lastPrinted>
  <dcterms:created xsi:type="dcterms:W3CDTF">1999-09-25T06:16:21Z</dcterms:created>
  <dcterms:modified xsi:type="dcterms:W3CDTF">2004-05-25T15:01:50Z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